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externalLinks/externalLink6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4720" windowHeight="12090"/>
  </bookViews>
  <sheets>
    <sheet name="RP1_summary_IOC115" sheetId="1" r:id="rId1"/>
    <sheet name="RP2_summary_IOC115" sheetId="4" r:id="rId2"/>
    <sheet name="CCP(S)_R1_summary_IOC115" sheetId="5" r:id="rId3"/>
    <sheet name="CCP(S)_R2_summary_IOC115" sheetId="6" r:id="rId4"/>
    <sheet name="CCP(S)_R1 vs CCP(S)_R2 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selineState">[1]Protocol!$V$14</definedName>
    <definedName name="e">[2]Protocol!$V$15</definedName>
    <definedName name="g">[2]Protocol!$V$14</definedName>
    <definedName name="i">[3]Protocol!$V$15</definedName>
    <definedName name="nSamples">[1]Protocol!$V$19</definedName>
    <definedName name="o">[4]Protocol!$V$14</definedName>
    <definedName name="ö">[5]Protocol!$V$19</definedName>
    <definedName name="ReferenceState">[1]Protocol!$V$15</definedName>
    <definedName name="SubsamplesPerSample">[1]Protocol!$V$20</definedName>
    <definedName name="VolCorrect">[1]Protocol!$V$28</definedName>
    <definedName name="y">[6]Protocol!$V$28</definedName>
  </definedNames>
  <calcPr calcId="125725"/>
</workbook>
</file>

<file path=xl/calcChain.xml><?xml version="1.0" encoding="utf-8"?>
<calcChain xmlns="http://schemas.openxmlformats.org/spreadsheetml/2006/main">
  <c r="N25" i="3"/>
  <c r="N11"/>
  <c r="N23"/>
  <c r="N22"/>
  <c r="N21"/>
  <c r="N20"/>
  <c r="N19"/>
  <c r="N18"/>
  <c r="N17"/>
  <c r="N4"/>
  <c r="N5"/>
  <c r="N6"/>
  <c r="N7"/>
  <c r="N8"/>
  <c r="N9"/>
  <c r="N3"/>
  <c r="N181" i="6"/>
  <c r="N182"/>
  <c r="N183"/>
  <c r="N184"/>
  <c r="N191" s="1"/>
  <c r="N185"/>
  <c r="N186"/>
  <c r="N187"/>
  <c r="N189"/>
  <c r="N190"/>
  <c r="N168"/>
  <c r="N169"/>
  <c r="N170"/>
  <c r="N171"/>
  <c r="N178" s="1"/>
  <c r="N172"/>
  <c r="N173"/>
  <c r="N174"/>
  <c r="N176"/>
  <c r="N177"/>
  <c r="M187" l="1"/>
  <c r="L187"/>
  <c r="K187"/>
  <c r="J187"/>
  <c r="I187"/>
  <c r="M186"/>
  <c r="L186"/>
  <c r="K186"/>
  <c r="J186"/>
  <c r="I186"/>
  <c r="M185"/>
  <c r="L185"/>
  <c r="K185"/>
  <c r="J185"/>
  <c r="I185"/>
  <c r="M184"/>
  <c r="M191" s="1"/>
  <c r="L184"/>
  <c r="L191" s="1"/>
  <c r="K184"/>
  <c r="K191" s="1"/>
  <c r="J184"/>
  <c r="J191" s="1"/>
  <c r="I184"/>
  <c r="I191" s="1"/>
  <c r="M183"/>
  <c r="L183"/>
  <c r="K183"/>
  <c r="J183"/>
  <c r="I183"/>
  <c r="M182"/>
  <c r="L182"/>
  <c r="K182"/>
  <c r="J182"/>
  <c r="I182"/>
  <c r="M181"/>
  <c r="M189" s="1"/>
  <c r="L181"/>
  <c r="L190" s="1"/>
  <c r="K181"/>
  <c r="K189" s="1"/>
  <c r="J181"/>
  <c r="J190" s="1"/>
  <c r="I181"/>
  <c r="I189" s="1"/>
  <c r="M174"/>
  <c r="L174"/>
  <c r="K174"/>
  <c r="J174"/>
  <c r="I174"/>
  <c r="H174"/>
  <c r="H187" s="1"/>
  <c r="G174"/>
  <c r="G187" s="1"/>
  <c r="F174"/>
  <c r="F187" s="1"/>
  <c r="M173"/>
  <c r="L173"/>
  <c r="K173"/>
  <c r="J173"/>
  <c r="I173"/>
  <c r="H173"/>
  <c r="H186" s="1"/>
  <c r="G173"/>
  <c r="G186" s="1"/>
  <c r="F173"/>
  <c r="F186" s="1"/>
  <c r="M172"/>
  <c r="L172"/>
  <c r="K172"/>
  <c r="J172"/>
  <c r="I172"/>
  <c r="H172"/>
  <c r="H185" s="1"/>
  <c r="G172"/>
  <c r="G185" s="1"/>
  <c r="F172"/>
  <c r="F185" s="1"/>
  <c r="M171"/>
  <c r="M178" s="1"/>
  <c r="L171"/>
  <c r="L178" s="1"/>
  <c r="K171"/>
  <c r="K178" s="1"/>
  <c r="J171"/>
  <c r="J178" s="1"/>
  <c r="I171"/>
  <c r="I178" s="1"/>
  <c r="H171"/>
  <c r="H184" s="1"/>
  <c r="G171"/>
  <c r="G184" s="1"/>
  <c r="F171"/>
  <c r="F184" s="1"/>
  <c r="M170"/>
  <c r="L170"/>
  <c r="K170"/>
  <c r="J170"/>
  <c r="I170"/>
  <c r="H170"/>
  <c r="H183" s="1"/>
  <c r="G170"/>
  <c r="G183" s="1"/>
  <c r="F170"/>
  <c r="F183" s="1"/>
  <c r="M169"/>
  <c r="L169"/>
  <c r="K169"/>
  <c r="J169"/>
  <c r="I169"/>
  <c r="H169"/>
  <c r="H182" s="1"/>
  <c r="G169"/>
  <c r="G182" s="1"/>
  <c r="F169"/>
  <c r="F182" s="1"/>
  <c r="M168"/>
  <c r="M177" s="1"/>
  <c r="L168"/>
  <c r="L176" s="1"/>
  <c r="K168"/>
  <c r="K177" s="1"/>
  <c r="J168"/>
  <c r="J176" s="1"/>
  <c r="I168"/>
  <c r="I177" s="1"/>
  <c r="H168"/>
  <c r="H181" s="1"/>
  <c r="G168"/>
  <c r="G181" s="1"/>
  <c r="F168"/>
  <c r="F181" s="1"/>
  <c r="J190" i="5"/>
  <c r="K190"/>
  <c r="L190"/>
  <c r="M190"/>
  <c r="J191"/>
  <c r="K191"/>
  <c r="L191"/>
  <c r="M191"/>
  <c r="I191"/>
  <c r="I190"/>
  <c r="J177"/>
  <c r="K177"/>
  <c r="L177"/>
  <c r="M177"/>
  <c r="J178"/>
  <c r="K178"/>
  <c r="L178"/>
  <c r="M178"/>
  <c r="I178"/>
  <c r="I177"/>
  <c r="M176" i="6" l="1"/>
  <c r="I176"/>
  <c r="K176"/>
  <c r="L189"/>
  <c r="J189"/>
  <c r="J177"/>
  <c r="K190"/>
  <c r="L177"/>
  <c r="I190"/>
  <c r="M190"/>
  <c r="M187" i="5"/>
  <c r="L187"/>
  <c r="K187"/>
  <c r="J187"/>
  <c r="I187"/>
  <c r="M186"/>
  <c r="L186"/>
  <c r="K186"/>
  <c r="J186"/>
  <c r="I186"/>
  <c r="M174"/>
  <c r="L174"/>
  <c r="K174"/>
  <c r="J174"/>
  <c r="I174"/>
  <c r="H174"/>
  <c r="H187" s="1"/>
  <c r="G174"/>
  <c r="G187" s="1"/>
  <c r="F174"/>
  <c r="F187" s="1"/>
  <c r="M173"/>
  <c r="L173"/>
  <c r="K173"/>
  <c r="J173"/>
  <c r="I173"/>
  <c r="H173"/>
  <c r="H186" s="1"/>
  <c r="G173"/>
  <c r="G186" s="1"/>
  <c r="F173"/>
  <c r="F186" s="1"/>
  <c r="H172"/>
  <c r="H185" s="1"/>
  <c r="G172"/>
  <c r="G185" s="1"/>
  <c r="F172"/>
  <c r="F185" s="1"/>
  <c r="H171"/>
  <c r="H184" s="1"/>
  <c r="G171"/>
  <c r="G184" s="1"/>
  <c r="F171"/>
  <c r="F184" s="1"/>
  <c r="H170"/>
  <c r="H183" s="1"/>
  <c r="G170"/>
  <c r="G183" s="1"/>
  <c r="F170"/>
  <c r="F183" s="1"/>
  <c r="H169"/>
  <c r="H182" s="1"/>
  <c r="G169"/>
  <c r="G182" s="1"/>
  <c r="F169"/>
  <c r="F182" s="1"/>
  <c r="H168"/>
  <c r="H181" s="1"/>
  <c r="G168"/>
  <c r="G181" s="1"/>
  <c r="F168"/>
  <c r="F181" s="1"/>
  <c r="I185" l="1"/>
  <c r="M185"/>
  <c r="L185"/>
  <c r="K185"/>
  <c r="J185"/>
  <c r="J172" l="1"/>
  <c r="I172"/>
  <c r="L184"/>
  <c r="I184"/>
  <c r="M184"/>
  <c r="K184"/>
  <c r="J184"/>
  <c r="J183" l="1"/>
  <c r="I171"/>
  <c r="M183"/>
  <c r="I183"/>
  <c r="L183"/>
  <c r="K183"/>
  <c r="I170" l="1"/>
  <c r="J182"/>
  <c r="M182"/>
  <c r="K182"/>
  <c r="I182"/>
  <c r="L182"/>
  <c r="K172"/>
  <c r="J181" l="1"/>
  <c r="I181"/>
  <c r="M181"/>
  <c r="J171"/>
  <c r="L181"/>
  <c r="L172"/>
  <c r="K181"/>
  <c r="J168" l="1"/>
  <c r="I168"/>
  <c r="M172"/>
  <c r="K189"/>
  <c r="I169"/>
  <c r="I189"/>
  <c r="J170"/>
  <c r="J189"/>
  <c r="K171"/>
  <c r="L189"/>
  <c r="M189"/>
  <c r="J169"/>
  <c r="J189" i="4"/>
  <c r="K189"/>
  <c r="L189"/>
  <c r="M189"/>
  <c r="N189"/>
  <c r="O189"/>
  <c r="P189"/>
  <c r="Q189"/>
  <c r="R189"/>
  <c r="S189"/>
  <c r="T189"/>
  <c r="U189"/>
  <c r="V189"/>
  <c r="J181"/>
  <c r="K181"/>
  <c r="L181"/>
  <c r="M181"/>
  <c r="N181"/>
  <c r="O181"/>
  <c r="P181"/>
  <c r="Q181"/>
  <c r="R181"/>
  <c r="S181"/>
  <c r="T181"/>
  <c r="U181"/>
  <c r="V181"/>
  <c r="J182"/>
  <c r="K182"/>
  <c r="L182"/>
  <c r="M182"/>
  <c r="N182"/>
  <c r="O182"/>
  <c r="P182"/>
  <c r="Q182"/>
  <c r="R182"/>
  <c r="S182"/>
  <c r="T182"/>
  <c r="U182"/>
  <c r="V182"/>
  <c r="J183"/>
  <c r="K183"/>
  <c r="L183"/>
  <c r="M183"/>
  <c r="N183"/>
  <c r="O183"/>
  <c r="P183"/>
  <c r="Q183"/>
  <c r="R183"/>
  <c r="S183"/>
  <c r="T183"/>
  <c r="U183"/>
  <c r="V183"/>
  <c r="J184"/>
  <c r="K184"/>
  <c r="L184"/>
  <c r="M184"/>
  <c r="N184"/>
  <c r="O184"/>
  <c r="P184"/>
  <c r="Q184"/>
  <c r="R184"/>
  <c r="S184"/>
  <c r="T184"/>
  <c r="U184"/>
  <c r="V184"/>
  <c r="J185"/>
  <c r="K185"/>
  <c r="L185"/>
  <c r="M185"/>
  <c r="N185"/>
  <c r="O185"/>
  <c r="P185"/>
  <c r="Q185"/>
  <c r="R185"/>
  <c r="S185"/>
  <c r="T185"/>
  <c r="U185"/>
  <c r="V185"/>
  <c r="J186"/>
  <c r="K186"/>
  <c r="L186"/>
  <c r="M186"/>
  <c r="N186"/>
  <c r="O186"/>
  <c r="P186"/>
  <c r="Q186"/>
  <c r="R186"/>
  <c r="S186"/>
  <c r="T186"/>
  <c r="U186"/>
  <c r="V186"/>
  <c r="J187"/>
  <c r="K187"/>
  <c r="L187"/>
  <c r="M187"/>
  <c r="N187"/>
  <c r="O187"/>
  <c r="P187"/>
  <c r="Q187"/>
  <c r="R187"/>
  <c r="S187"/>
  <c r="T187"/>
  <c r="U187"/>
  <c r="V187"/>
  <c r="J176"/>
  <c r="K176"/>
  <c r="L176"/>
  <c r="M176"/>
  <c r="N176"/>
  <c r="O176"/>
  <c r="P176"/>
  <c r="Q176"/>
  <c r="R176"/>
  <c r="S176"/>
  <c r="T176"/>
  <c r="U176"/>
  <c r="V176"/>
  <c r="J168"/>
  <c r="K168"/>
  <c r="L168"/>
  <c r="M168"/>
  <c r="N168"/>
  <c r="O168"/>
  <c r="P168"/>
  <c r="Q168"/>
  <c r="R168"/>
  <c r="S168"/>
  <c r="T168"/>
  <c r="U168"/>
  <c r="V168"/>
  <c r="J169"/>
  <c r="K169"/>
  <c r="L169"/>
  <c r="M169"/>
  <c r="N169"/>
  <c r="O169"/>
  <c r="P169"/>
  <c r="Q169"/>
  <c r="R169"/>
  <c r="S169"/>
  <c r="T169"/>
  <c r="U169"/>
  <c r="V169"/>
  <c r="J170"/>
  <c r="K170"/>
  <c r="L170"/>
  <c r="M170"/>
  <c r="N170"/>
  <c r="O170"/>
  <c r="P170"/>
  <c r="Q170"/>
  <c r="R170"/>
  <c r="S170"/>
  <c r="T170"/>
  <c r="U170"/>
  <c r="V170"/>
  <c r="J171"/>
  <c r="K171"/>
  <c r="L171"/>
  <c r="M171"/>
  <c r="N171"/>
  <c r="O171"/>
  <c r="P171"/>
  <c r="Q171"/>
  <c r="R171"/>
  <c r="S171"/>
  <c r="T171"/>
  <c r="U171"/>
  <c r="V171"/>
  <c r="J172"/>
  <c r="K172"/>
  <c r="L172"/>
  <c r="M172"/>
  <c r="N172"/>
  <c r="O172"/>
  <c r="P172"/>
  <c r="Q172"/>
  <c r="R172"/>
  <c r="S172"/>
  <c r="T172"/>
  <c r="U172"/>
  <c r="V172"/>
  <c r="J173"/>
  <c r="K173"/>
  <c r="L173"/>
  <c r="M173"/>
  <c r="N173"/>
  <c r="O173"/>
  <c r="P173"/>
  <c r="Q173"/>
  <c r="R173"/>
  <c r="S173"/>
  <c r="T173"/>
  <c r="U173"/>
  <c r="V173"/>
  <c r="J174"/>
  <c r="K174"/>
  <c r="L174"/>
  <c r="M174"/>
  <c r="N174"/>
  <c r="O174"/>
  <c r="P174"/>
  <c r="Q174"/>
  <c r="R174"/>
  <c r="S174"/>
  <c r="T174"/>
  <c r="U174"/>
  <c r="V174"/>
  <c r="J176" i="5" l="1"/>
  <c r="L171"/>
  <c r="K169"/>
  <c r="I176"/>
  <c r="K170"/>
  <c r="I187" i="4"/>
  <c r="I186"/>
  <c r="I174"/>
  <c r="H174"/>
  <c r="H187" s="1"/>
  <c r="G174"/>
  <c r="G187" s="1"/>
  <c r="F174"/>
  <c r="F187" s="1"/>
  <c r="I173"/>
  <c r="H173"/>
  <c r="H186" s="1"/>
  <c r="G173"/>
  <c r="G186" s="1"/>
  <c r="F173"/>
  <c r="F186" s="1"/>
  <c r="H172"/>
  <c r="H185" s="1"/>
  <c r="G172"/>
  <c r="G185" s="1"/>
  <c r="F172"/>
  <c r="F185" s="1"/>
  <c r="H171"/>
  <c r="H184" s="1"/>
  <c r="G171"/>
  <c r="G184" s="1"/>
  <c r="F171"/>
  <c r="F184" s="1"/>
  <c r="H170"/>
  <c r="H183" s="1"/>
  <c r="G170"/>
  <c r="G183" s="1"/>
  <c r="F170"/>
  <c r="F183" s="1"/>
  <c r="H169"/>
  <c r="H182" s="1"/>
  <c r="G169"/>
  <c r="G182" s="1"/>
  <c r="F169"/>
  <c r="F182" s="1"/>
  <c r="H168"/>
  <c r="H181" s="1"/>
  <c r="G168"/>
  <c r="G181" s="1"/>
  <c r="F168"/>
  <c r="F181" s="1"/>
  <c r="L169" i="5" l="1"/>
  <c r="K168"/>
  <c r="L170"/>
  <c r="M171"/>
  <c r="I185" i="4"/>
  <c r="M170" i="5" l="1"/>
  <c r="K176"/>
  <c r="M169"/>
  <c r="L168"/>
  <c r="I172" i="4"/>
  <c r="I184"/>
  <c r="L176" i="5" l="1"/>
  <c r="M168"/>
  <c r="I171" i="4"/>
  <c r="I183"/>
  <c r="M176" i="5" l="1"/>
  <c r="I170" i="4"/>
  <c r="I182"/>
  <c r="I169" l="1"/>
  <c r="I181"/>
  <c r="I168" l="1"/>
  <c r="I189"/>
  <c r="I176" l="1"/>
  <c r="J186" i="1" l="1"/>
  <c r="K186"/>
  <c r="L186"/>
  <c r="M186"/>
  <c r="N186"/>
  <c r="O186"/>
  <c r="P186"/>
  <c r="Q186"/>
  <c r="R186"/>
  <c r="S186"/>
  <c r="J187"/>
  <c r="K187"/>
  <c r="L187"/>
  <c r="M187"/>
  <c r="N187"/>
  <c r="O187"/>
  <c r="P187"/>
  <c r="Q187"/>
  <c r="R187"/>
  <c r="S187"/>
  <c r="I187"/>
  <c r="I186"/>
  <c r="G181"/>
  <c r="H181"/>
  <c r="G182"/>
  <c r="H182"/>
  <c r="G183"/>
  <c r="H183"/>
  <c r="G184"/>
  <c r="H184"/>
  <c r="G185"/>
  <c r="H185"/>
  <c r="G186"/>
  <c r="H186"/>
  <c r="G187"/>
  <c r="H187"/>
  <c r="F182"/>
  <c r="F183"/>
  <c r="F184"/>
  <c r="F185"/>
  <c r="F186"/>
  <c r="F187"/>
  <c r="F181"/>
  <c r="G174" l="1"/>
  <c r="G173"/>
  <c r="G172"/>
  <c r="G171"/>
  <c r="G170"/>
  <c r="G169"/>
  <c r="F174"/>
  <c r="F173"/>
  <c r="F172"/>
  <c r="F171"/>
  <c r="F170"/>
  <c r="F169"/>
  <c r="G168"/>
  <c r="F168"/>
  <c r="J173"/>
  <c r="K173"/>
  <c r="L173"/>
  <c r="M173"/>
  <c r="N173"/>
  <c r="O173"/>
  <c r="P173"/>
  <c r="Q173"/>
  <c r="R173"/>
  <c r="S173"/>
  <c r="J174"/>
  <c r="K174"/>
  <c r="L174"/>
  <c r="M174"/>
  <c r="N174"/>
  <c r="O174"/>
  <c r="P174"/>
  <c r="Q174"/>
  <c r="R174"/>
  <c r="S174"/>
  <c r="I174"/>
  <c r="I173"/>
  <c r="H174"/>
  <c r="H173"/>
  <c r="H172"/>
  <c r="H171"/>
  <c r="H170"/>
  <c r="H169"/>
  <c r="H168"/>
  <c r="AG116" l="1"/>
  <c r="AC116"/>
  <c r="Y116"/>
  <c r="U116"/>
  <c r="AG115"/>
  <c r="AC115"/>
  <c r="Y115"/>
  <c r="U115"/>
  <c r="AG114"/>
  <c r="AC114"/>
  <c r="Y114"/>
  <c r="U114"/>
  <c r="E114"/>
  <c r="B114"/>
  <c r="AI113"/>
  <c r="AI117" s="1"/>
  <c r="AH113"/>
  <c r="AH117" s="1"/>
  <c r="AG113"/>
  <c r="AG117" s="1"/>
  <c r="AF113"/>
  <c r="AF117" s="1"/>
  <c r="AE113"/>
  <c r="AE117" s="1"/>
  <c r="AD113"/>
  <c r="AD117" s="1"/>
  <c r="AC113"/>
  <c r="AC117" s="1"/>
  <c r="AB113"/>
  <c r="AB117" s="1"/>
  <c r="AA113"/>
  <c r="AA117" s="1"/>
  <c r="Z113"/>
  <c r="Z117" s="1"/>
  <c r="Y113"/>
  <c r="Y117" s="1"/>
  <c r="X113"/>
  <c r="X117" s="1"/>
  <c r="W113"/>
  <c r="W117" s="1"/>
  <c r="V113"/>
  <c r="V117" s="1"/>
  <c r="U113"/>
  <c r="U117" s="1"/>
  <c r="T113"/>
  <c r="S113"/>
  <c r="R113"/>
  <c r="Q113"/>
  <c r="P113"/>
  <c r="O113"/>
  <c r="N113"/>
  <c r="M113"/>
  <c r="L113"/>
  <c r="K113"/>
  <c r="J113"/>
  <c r="B113"/>
  <c r="E113"/>
  <c r="M115" l="1"/>
  <c r="L185" s="1"/>
  <c r="Q115"/>
  <c r="P185" s="1"/>
  <c r="J117"/>
  <c r="N117"/>
  <c r="R117"/>
  <c r="M117"/>
  <c r="Q117"/>
  <c r="L117"/>
  <c r="P117"/>
  <c r="T117"/>
  <c r="K117"/>
  <c r="O117"/>
  <c r="S117"/>
  <c r="AB114"/>
  <c r="AF114"/>
  <c r="L115"/>
  <c r="K185" s="1"/>
  <c r="AB115"/>
  <c r="W114"/>
  <c r="AA114"/>
  <c r="AE114"/>
  <c r="AI114"/>
  <c r="K115"/>
  <c r="J185" s="1"/>
  <c r="O115"/>
  <c r="N185" s="1"/>
  <c r="S115"/>
  <c r="R185" s="1"/>
  <c r="W115"/>
  <c r="AA115"/>
  <c r="AE115"/>
  <c r="AI115"/>
  <c r="W116"/>
  <c r="AA116"/>
  <c r="AE116"/>
  <c r="AI116"/>
  <c r="V114"/>
  <c r="Z114"/>
  <c r="AD114"/>
  <c r="AH114"/>
  <c r="J115"/>
  <c r="I185" s="1"/>
  <c r="N115"/>
  <c r="M185" s="1"/>
  <c r="R115"/>
  <c r="Q185" s="1"/>
  <c r="V115"/>
  <c r="Z115"/>
  <c r="AD115"/>
  <c r="AH115"/>
  <c r="V116"/>
  <c r="Z116"/>
  <c r="AD116"/>
  <c r="AH116"/>
  <c r="X114"/>
  <c r="P115"/>
  <c r="O185" s="1"/>
  <c r="T115"/>
  <c r="S185" s="1"/>
  <c r="X115"/>
  <c r="AF115"/>
  <c r="X116"/>
  <c r="AB116"/>
  <c r="AF116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I111"/>
  <c r="B111"/>
  <c r="G112" s="1"/>
  <c r="G113" s="1"/>
  <c r="G114" s="1"/>
  <c r="G115" s="1"/>
  <c r="G116" s="1"/>
  <c r="G117" s="1"/>
  <c r="AI110"/>
  <c r="AI111" s="1"/>
  <c r="AH110"/>
  <c r="AH111" s="1"/>
  <c r="AG110"/>
  <c r="AG111" s="1"/>
  <c r="AF110"/>
  <c r="AF111" s="1"/>
  <c r="AE110"/>
  <c r="AE111" s="1"/>
  <c r="AD110"/>
  <c r="AD111" s="1"/>
  <c r="AC110"/>
  <c r="AC111" s="1"/>
  <c r="AB110"/>
  <c r="AB111" s="1"/>
  <c r="AA110"/>
  <c r="AA111" s="1"/>
  <c r="Z110"/>
  <c r="Z111" s="1"/>
  <c r="Y110"/>
  <c r="Y111" s="1"/>
  <c r="X110"/>
  <c r="X111" s="1"/>
  <c r="W110"/>
  <c r="W111" s="1"/>
  <c r="V110"/>
  <c r="V111" s="1"/>
  <c r="U110"/>
  <c r="U111" s="1"/>
  <c r="J110"/>
  <c r="J111" s="1"/>
  <c r="J114" l="1"/>
  <c r="I172" s="1"/>
  <c r="J116"/>
  <c r="K110"/>
  <c r="K111" l="1"/>
  <c r="L110"/>
  <c r="K116" l="1"/>
  <c r="K114"/>
  <c r="J172" s="1"/>
  <c r="L111"/>
  <c r="M110"/>
  <c r="L114" l="1"/>
  <c r="K172" s="1"/>
  <c r="L116"/>
  <c r="M111"/>
  <c r="N110"/>
  <c r="M114" l="1"/>
  <c r="L172" s="1"/>
  <c r="M116"/>
  <c r="N111"/>
  <c r="O110"/>
  <c r="N116" l="1"/>
  <c r="N114"/>
  <c r="M172" s="1"/>
  <c r="P110"/>
  <c r="O111"/>
  <c r="O114" l="1"/>
  <c r="N172" s="1"/>
  <c r="O116"/>
  <c r="Q110"/>
  <c r="P111"/>
  <c r="Q111" l="1"/>
  <c r="R110"/>
  <c r="P114"/>
  <c r="O172" s="1"/>
  <c r="P116"/>
  <c r="Q114" l="1"/>
  <c r="P172" s="1"/>
  <c r="Q116"/>
  <c r="S110"/>
  <c r="R111"/>
  <c r="S111" l="1"/>
  <c r="T110"/>
  <c r="T111" s="1"/>
  <c r="R116"/>
  <c r="R114"/>
  <c r="Q172" s="1"/>
  <c r="S116" l="1"/>
  <c r="S114"/>
  <c r="R172" s="1"/>
  <c r="T114"/>
  <c r="S172" s="1"/>
  <c r="T116"/>
  <c r="AG92" l="1"/>
  <c r="AC92"/>
  <c r="Y92"/>
  <c r="U92"/>
  <c r="AG91"/>
  <c r="AC91"/>
  <c r="Y91"/>
  <c r="U91"/>
  <c r="E91"/>
  <c r="B91"/>
  <c r="AI90"/>
  <c r="AI94" s="1"/>
  <c r="AH90"/>
  <c r="AH94" s="1"/>
  <c r="AG90"/>
  <c r="AG93" s="1"/>
  <c r="AF90"/>
  <c r="AF94" s="1"/>
  <c r="AE90"/>
  <c r="AE94" s="1"/>
  <c r="AD90"/>
  <c r="AD94" s="1"/>
  <c r="AC90"/>
  <c r="AC93" s="1"/>
  <c r="AB90"/>
  <c r="AB94" s="1"/>
  <c r="AA90"/>
  <c r="AA94" s="1"/>
  <c r="Z90"/>
  <c r="Z94" s="1"/>
  <c r="Y90"/>
  <c r="Y93" s="1"/>
  <c r="X90"/>
  <c r="X94" s="1"/>
  <c r="W90"/>
  <c r="W94" s="1"/>
  <c r="V90"/>
  <c r="V94" s="1"/>
  <c r="U90"/>
  <c r="U93" s="1"/>
  <c r="T90"/>
  <c r="S90"/>
  <c r="R90"/>
  <c r="Q90"/>
  <c r="P90"/>
  <c r="O90"/>
  <c r="N90"/>
  <c r="M90"/>
  <c r="L90"/>
  <c r="K90"/>
  <c r="J90"/>
  <c r="B90"/>
  <c r="E90"/>
  <c r="Q92" l="1"/>
  <c r="P184" s="1"/>
  <c r="M92"/>
  <c r="L184" s="1"/>
  <c r="N94"/>
  <c r="J94"/>
  <c r="R94"/>
  <c r="L94"/>
  <c r="P94"/>
  <c r="T94"/>
  <c r="K94"/>
  <c r="O94"/>
  <c r="S94"/>
  <c r="W91"/>
  <c r="AA91"/>
  <c r="AE91"/>
  <c r="AI91"/>
  <c r="K92"/>
  <c r="J184" s="1"/>
  <c r="O92"/>
  <c r="N184" s="1"/>
  <c r="S92"/>
  <c r="R184" s="1"/>
  <c r="W92"/>
  <c r="AA92"/>
  <c r="AE92"/>
  <c r="AI92"/>
  <c r="W93"/>
  <c r="AA93"/>
  <c r="AE93"/>
  <c r="AI93"/>
  <c r="V91"/>
  <c r="Z91"/>
  <c r="AD91"/>
  <c r="AH91"/>
  <c r="J92"/>
  <c r="I184" s="1"/>
  <c r="N92"/>
  <c r="M184" s="1"/>
  <c r="R92"/>
  <c r="Q184" s="1"/>
  <c r="V92"/>
  <c r="Z92"/>
  <c r="AD92"/>
  <c r="AH92"/>
  <c r="V93"/>
  <c r="Z93"/>
  <c r="AD93"/>
  <c r="AH93"/>
  <c r="M94"/>
  <c r="Q94"/>
  <c r="U94"/>
  <c r="Y94"/>
  <c r="AC94"/>
  <c r="AG94"/>
  <c r="X91"/>
  <c r="AB91"/>
  <c r="AF91"/>
  <c r="L92"/>
  <c r="K184" s="1"/>
  <c r="P92"/>
  <c r="O184" s="1"/>
  <c r="T92"/>
  <c r="S184" s="1"/>
  <c r="X92"/>
  <c r="AB92"/>
  <c r="AF92"/>
  <c r="X93"/>
  <c r="AB93"/>
  <c r="AF93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I88"/>
  <c r="B88"/>
  <c r="G89" s="1"/>
  <c r="G90" s="1"/>
  <c r="G91" s="1"/>
  <c r="G92" s="1"/>
  <c r="G93" s="1"/>
  <c r="G94" s="1"/>
  <c r="AI87"/>
  <c r="AI88" s="1"/>
  <c r="AH87"/>
  <c r="AH88" s="1"/>
  <c r="AG87"/>
  <c r="AG88" s="1"/>
  <c r="AF87"/>
  <c r="AF88" s="1"/>
  <c r="AE87"/>
  <c r="AE88" s="1"/>
  <c r="AD87"/>
  <c r="AD88" s="1"/>
  <c r="AC87"/>
  <c r="AC88" s="1"/>
  <c r="AB87"/>
  <c r="AB88" s="1"/>
  <c r="AA87"/>
  <c r="AA88" s="1"/>
  <c r="Z87"/>
  <c r="Z88" s="1"/>
  <c r="Y87"/>
  <c r="Y88" s="1"/>
  <c r="X87"/>
  <c r="X88" s="1"/>
  <c r="W87"/>
  <c r="W88" s="1"/>
  <c r="V87"/>
  <c r="V88" s="1"/>
  <c r="U87"/>
  <c r="U88" s="1"/>
  <c r="J87"/>
  <c r="J88" s="1"/>
  <c r="J91" l="1"/>
  <c r="I171" s="1"/>
  <c r="J93"/>
  <c r="K87"/>
  <c r="L87" l="1"/>
  <c r="K88"/>
  <c r="M87" l="1"/>
  <c r="L88"/>
  <c r="K93"/>
  <c r="K91"/>
  <c r="J171" s="1"/>
  <c r="L91" l="1"/>
  <c r="K171" s="1"/>
  <c r="L93"/>
  <c r="N87"/>
  <c r="M88"/>
  <c r="M91" l="1"/>
  <c r="L171" s="1"/>
  <c r="M93"/>
  <c r="N88"/>
  <c r="O87"/>
  <c r="O88" l="1"/>
  <c r="P87"/>
  <c r="N91"/>
  <c r="M171" s="1"/>
  <c r="N93"/>
  <c r="O91" l="1"/>
  <c r="N171" s="1"/>
  <c r="O93"/>
  <c r="Q87"/>
  <c r="P88"/>
  <c r="P91" l="1"/>
  <c r="O171" s="1"/>
  <c r="P93"/>
  <c r="Q88"/>
  <c r="R87"/>
  <c r="R88" l="1"/>
  <c r="S87"/>
  <c r="Q91"/>
  <c r="P171" s="1"/>
  <c r="Q93"/>
  <c r="R93" l="1"/>
  <c r="R91"/>
  <c r="Q171" s="1"/>
  <c r="T87"/>
  <c r="T88" s="1"/>
  <c r="S88"/>
  <c r="S91" l="1"/>
  <c r="R171" s="1"/>
  <c r="S93"/>
  <c r="T93"/>
  <c r="T91"/>
  <c r="S171" s="1"/>
  <c r="AG70" l="1"/>
  <c r="AC70"/>
  <c r="Y70"/>
  <c r="U70"/>
  <c r="AG69"/>
  <c r="AC69"/>
  <c r="Y69"/>
  <c r="U69"/>
  <c r="AG68"/>
  <c r="AC68"/>
  <c r="Y68"/>
  <c r="U68"/>
  <c r="E68"/>
  <c r="B68"/>
  <c r="AI67"/>
  <c r="AI71" s="1"/>
  <c r="AH67"/>
  <c r="AH71" s="1"/>
  <c r="AG67"/>
  <c r="AG71" s="1"/>
  <c r="AF67"/>
  <c r="AF71" s="1"/>
  <c r="AE67"/>
  <c r="AE71" s="1"/>
  <c r="AD67"/>
  <c r="AD71" s="1"/>
  <c r="AC67"/>
  <c r="AC71" s="1"/>
  <c r="AB67"/>
  <c r="AB71" s="1"/>
  <c r="AA67"/>
  <c r="AA71" s="1"/>
  <c r="Z67"/>
  <c r="Z71" s="1"/>
  <c r="Y67"/>
  <c r="Y71" s="1"/>
  <c r="X67"/>
  <c r="X71" s="1"/>
  <c r="W67"/>
  <c r="W71" s="1"/>
  <c r="V67"/>
  <c r="V71" s="1"/>
  <c r="U67"/>
  <c r="U71" s="1"/>
  <c r="T67"/>
  <c r="S67"/>
  <c r="R67"/>
  <c r="Q67"/>
  <c r="P67"/>
  <c r="O67"/>
  <c r="N67"/>
  <c r="M67"/>
  <c r="L67"/>
  <c r="K67"/>
  <c r="J67"/>
  <c r="E67"/>
  <c r="B67"/>
  <c r="M69" l="1"/>
  <c r="L183" s="1"/>
  <c r="Q69"/>
  <c r="P183" s="1"/>
  <c r="O71"/>
  <c r="J71"/>
  <c r="R71"/>
  <c r="M71"/>
  <c r="Q71"/>
  <c r="K71"/>
  <c r="S71"/>
  <c r="N71"/>
  <c r="L71"/>
  <c r="P71"/>
  <c r="T71"/>
  <c r="W68"/>
  <c r="AA68"/>
  <c r="AE68"/>
  <c r="AI68"/>
  <c r="K69"/>
  <c r="J183" s="1"/>
  <c r="O69"/>
  <c r="N183" s="1"/>
  <c r="S69"/>
  <c r="R183" s="1"/>
  <c r="W69"/>
  <c r="AA69"/>
  <c r="AE69"/>
  <c r="AI69"/>
  <c r="W70"/>
  <c r="AA70"/>
  <c r="AE70"/>
  <c r="AI70"/>
  <c r="V68"/>
  <c r="Z68"/>
  <c r="AD68"/>
  <c r="AH68"/>
  <c r="J69"/>
  <c r="I183" s="1"/>
  <c r="N69"/>
  <c r="M183" s="1"/>
  <c r="R69"/>
  <c r="Q183" s="1"/>
  <c r="V69"/>
  <c r="Z69"/>
  <c r="AD69"/>
  <c r="AH69"/>
  <c r="V70"/>
  <c r="Z70"/>
  <c r="AD70"/>
  <c r="AH70"/>
  <c r="X68"/>
  <c r="AB68"/>
  <c r="AF68"/>
  <c r="L69"/>
  <c r="K183" s="1"/>
  <c r="P69"/>
  <c r="O183" s="1"/>
  <c r="T69"/>
  <c r="S183" s="1"/>
  <c r="X69"/>
  <c r="AB69"/>
  <c r="AF69"/>
  <c r="X70"/>
  <c r="AB70"/>
  <c r="AF70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I65"/>
  <c r="B65"/>
  <c r="G66" s="1"/>
  <c r="G67" s="1"/>
  <c r="G68" s="1"/>
  <c r="G69" s="1"/>
  <c r="G70" s="1"/>
  <c r="G71" s="1"/>
  <c r="AI64"/>
  <c r="AI65" s="1"/>
  <c r="AH64"/>
  <c r="AH65" s="1"/>
  <c r="AG64"/>
  <c r="AG65" s="1"/>
  <c r="AF64"/>
  <c r="AF65" s="1"/>
  <c r="AE64"/>
  <c r="AE65" s="1"/>
  <c r="AD64"/>
  <c r="AD65" s="1"/>
  <c r="AC64"/>
  <c r="AC65" s="1"/>
  <c r="AB64"/>
  <c r="AB65" s="1"/>
  <c r="AA64"/>
  <c r="AA65" s="1"/>
  <c r="Z64"/>
  <c r="Z65" s="1"/>
  <c r="Y64"/>
  <c r="Y65" s="1"/>
  <c r="X64"/>
  <c r="X65" s="1"/>
  <c r="W64"/>
  <c r="W65" s="1"/>
  <c r="V64"/>
  <c r="V65" s="1"/>
  <c r="U64"/>
  <c r="U65" s="1"/>
  <c r="J64"/>
  <c r="J65" s="1"/>
  <c r="J70" l="1"/>
  <c r="J68"/>
  <c r="I170" s="1"/>
  <c r="K64"/>
  <c r="L64" l="1"/>
  <c r="K65"/>
  <c r="L65" l="1"/>
  <c r="M64"/>
  <c r="K68"/>
  <c r="J170" s="1"/>
  <c r="K70"/>
  <c r="L68" l="1"/>
  <c r="K170" s="1"/>
  <c r="L70"/>
  <c r="N64"/>
  <c r="M65"/>
  <c r="M68" l="1"/>
  <c r="L170" s="1"/>
  <c r="M70"/>
  <c r="N65"/>
  <c r="O64"/>
  <c r="P64" l="1"/>
  <c r="O65"/>
  <c r="N70"/>
  <c r="N68"/>
  <c r="M170" s="1"/>
  <c r="P65" l="1"/>
  <c r="Q64"/>
  <c r="O70"/>
  <c r="O68"/>
  <c r="N170" s="1"/>
  <c r="P68" l="1"/>
  <c r="O170" s="1"/>
  <c r="P70"/>
  <c r="R64"/>
  <c r="Q65"/>
  <c r="Q68" l="1"/>
  <c r="P170" s="1"/>
  <c r="Q70"/>
  <c r="R65"/>
  <c r="S64"/>
  <c r="S65" l="1"/>
  <c r="T64"/>
  <c r="T65" s="1"/>
  <c r="R68"/>
  <c r="Q170" s="1"/>
  <c r="R70"/>
  <c r="S70" l="1"/>
  <c r="S68"/>
  <c r="R170" s="1"/>
  <c r="T68"/>
  <c r="S170" s="1"/>
  <c r="T70"/>
  <c r="AG47" l="1"/>
  <c r="AF47"/>
  <c r="AC47"/>
  <c r="AB47"/>
  <c r="Y47"/>
  <c r="X47"/>
  <c r="U47"/>
  <c r="AG46"/>
  <c r="AF46"/>
  <c r="AC46"/>
  <c r="AB46"/>
  <c r="Y46"/>
  <c r="X46"/>
  <c r="U46"/>
  <c r="AG45"/>
  <c r="AF45"/>
  <c r="AC45"/>
  <c r="AB45"/>
  <c r="Y45"/>
  <c r="X45"/>
  <c r="U45"/>
  <c r="E45"/>
  <c r="B45"/>
  <c r="AI44"/>
  <c r="AI48" s="1"/>
  <c r="AH44"/>
  <c r="AH48" s="1"/>
  <c r="AG44"/>
  <c r="AG48" s="1"/>
  <c r="AF44"/>
  <c r="AF48" s="1"/>
  <c r="AE44"/>
  <c r="AE48" s="1"/>
  <c r="AD44"/>
  <c r="AD48" s="1"/>
  <c r="AC44"/>
  <c r="AC48" s="1"/>
  <c r="AB44"/>
  <c r="AB48" s="1"/>
  <c r="AA44"/>
  <c r="AA48" s="1"/>
  <c r="Z44"/>
  <c r="Z48" s="1"/>
  <c r="Y44"/>
  <c r="Y48" s="1"/>
  <c r="X44"/>
  <c r="X48" s="1"/>
  <c r="W44"/>
  <c r="W48" s="1"/>
  <c r="V44"/>
  <c r="V48" s="1"/>
  <c r="U44"/>
  <c r="U48" s="1"/>
  <c r="T44"/>
  <c r="S44"/>
  <c r="R44"/>
  <c r="Q44"/>
  <c r="P44"/>
  <c r="O44"/>
  <c r="N44"/>
  <c r="M44"/>
  <c r="L44"/>
  <c r="K44"/>
  <c r="J44"/>
  <c r="E44"/>
  <c r="B44"/>
  <c r="L46" l="1"/>
  <c r="K182" s="1"/>
  <c r="M46"/>
  <c r="L182" s="1"/>
  <c r="T46"/>
  <c r="S182" s="1"/>
  <c r="P46"/>
  <c r="O182" s="1"/>
  <c r="Q46"/>
  <c r="P182" s="1"/>
  <c r="K48"/>
  <c r="O48"/>
  <c r="S48"/>
  <c r="J48"/>
  <c r="N48"/>
  <c r="R48"/>
  <c r="M48"/>
  <c r="Q48"/>
  <c r="L48"/>
  <c r="P48"/>
  <c r="T48"/>
  <c r="W45"/>
  <c r="AA45"/>
  <c r="AE45"/>
  <c r="AI45"/>
  <c r="K46"/>
  <c r="J182" s="1"/>
  <c r="O46"/>
  <c r="N182" s="1"/>
  <c r="S46"/>
  <c r="R182" s="1"/>
  <c r="W46"/>
  <c r="AA46"/>
  <c r="AE46"/>
  <c r="AI46"/>
  <c r="W47"/>
  <c r="AA47"/>
  <c r="AE47"/>
  <c r="AI47"/>
  <c r="V45"/>
  <c r="Z45"/>
  <c r="AD45"/>
  <c r="AH45"/>
  <c r="J46"/>
  <c r="I182" s="1"/>
  <c r="N46"/>
  <c r="M182" s="1"/>
  <c r="R46"/>
  <c r="Q182" s="1"/>
  <c r="V46"/>
  <c r="Z46"/>
  <c r="AD46"/>
  <c r="AH46"/>
  <c r="V47"/>
  <c r="Z47"/>
  <c r="AD47"/>
  <c r="AH47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I42"/>
  <c r="B42"/>
  <c r="G43" s="1"/>
  <c r="G44" s="1"/>
  <c r="G45" s="1"/>
  <c r="G46" s="1"/>
  <c r="G47" s="1"/>
  <c r="G48" s="1"/>
  <c r="AI41"/>
  <c r="AI42" s="1"/>
  <c r="AH41"/>
  <c r="AH42" s="1"/>
  <c r="AG41"/>
  <c r="AG42" s="1"/>
  <c r="AF41"/>
  <c r="AF42" s="1"/>
  <c r="AE41"/>
  <c r="AE42" s="1"/>
  <c r="AD41"/>
  <c r="AD42" s="1"/>
  <c r="AC41"/>
  <c r="AC42" s="1"/>
  <c r="AB41"/>
  <c r="AB42" s="1"/>
  <c r="AA41"/>
  <c r="AA42" s="1"/>
  <c r="Z41"/>
  <c r="Z42" s="1"/>
  <c r="Y41"/>
  <c r="Y42" s="1"/>
  <c r="X41"/>
  <c r="X42" s="1"/>
  <c r="W41"/>
  <c r="W42" s="1"/>
  <c r="V41"/>
  <c r="V42" s="1"/>
  <c r="U41"/>
  <c r="U42" s="1"/>
  <c r="J41"/>
  <c r="J42" s="1"/>
  <c r="J45" l="1"/>
  <c r="I169" s="1"/>
  <c r="J47"/>
  <c r="K41"/>
  <c r="K42" l="1"/>
  <c r="L41"/>
  <c r="K45" l="1"/>
  <c r="J169" s="1"/>
  <c r="K47"/>
  <c r="M41"/>
  <c r="L42"/>
  <c r="L45" l="1"/>
  <c r="K169" s="1"/>
  <c r="L47"/>
  <c r="N41"/>
  <c r="M42"/>
  <c r="M45" l="1"/>
  <c r="L169" s="1"/>
  <c r="M47"/>
  <c r="N42"/>
  <c r="O41"/>
  <c r="P41" l="1"/>
  <c r="O42"/>
  <c r="N45"/>
  <c r="M169" s="1"/>
  <c r="N47"/>
  <c r="Q41" l="1"/>
  <c r="P42"/>
  <c r="O45"/>
  <c r="N169" s="1"/>
  <c r="O47"/>
  <c r="P45" l="1"/>
  <c r="O169" s="1"/>
  <c r="P47"/>
  <c r="R41"/>
  <c r="Q42"/>
  <c r="Q45" l="1"/>
  <c r="P169" s="1"/>
  <c r="Q47"/>
  <c r="R42"/>
  <c r="S41"/>
  <c r="S42" l="1"/>
  <c r="T41"/>
  <c r="T42" s="1"/>
  <c r="R47"/>
  <c r="R45"/>
  <c r="Q169" s="1"/>
  <c r="T45" l="1"/>
  <c r="S169" s="1"/>
  <c r="T47"/>
  <c r="S45"/>
  <c r="R169" s="1"/>
  <c r="S47"/>
  <c r="U22" l="1"/>
  <c r="E22"/>
  <c r="B22"/>
  <c r="AI21"/>
  <c r="AI25" s="1"/>
  <c r="AH21"/>
  <c r="AH25" s="1"/>
  <c r="AG21"/>
  <c r="AG24" s="1"/>
  <c r="AF21"/>
  <c r="AF25" s="1"/>
  <c r="AE21"/>
  <c r="AE25" s="1"/>
  <c r="AD21"/>
  <c r="AD25" s="1"/>
  <c r="AC21"/>
  <c r="AC24" s="1"/>
  <c r="AB21"/>
  <c r="AB25" s="1"/>
  <c r="AA21"/>
  <c r="AA25" s="1"/>
  <c r="Z21"/>
  <c r="Z25" s="1"/>
  <c r="Y21"/>
  <c r="Y24" s="1"/>
  <c r="X21"/>
  <c r="X25" s="1"/>
  <c r="W21"/>
  <c r="W25" s="1"/>
  <c r="V21"/>
  <c r="V25" s="1"/>
  <c r="U21"/>
  <c r="U24" s="1"/>
  <c r="T21"/>
  <c r="S21"/>
  <c r="R21"/>
  <c r="Q21"/>
  <c r="P21"/>
  <c r="O21"/>
  <c r="N21"/>
  <c r="M21"/>
  <c r="L21"/>
  <c r="K21"/>
  <c r="J21"/>
  <c r="B21"/>
  <c r="E21"/>
  <c r="AG22" l="1"/>
  <c r="AC23"/>
  <c r="AC22"/>
  <c r="Y23"/>
  <c r="Y22"/>
  <c r="U23"/>
  <c r="AG23"/>
  <c r="Q23"/>
  <c r="P181" s="1"/>
  <c r="M23"/>
  <c r="L181" s="1"/>
  <c r="N25"/>
  <c r="J25"/>
  <c r="R25"/>
  <c r="L25"/>
  <c r="P25"/>
  <c r="T25"/>
  <c r="K25"/>
  <c r="O25"/>
  <c r="S25"/>
  <c r="W22"/>
  <c r="AA22"/>
  <c r="AE22"/>
  <c r="AI22"/>
  <c r="K23"/>
  <c r="J181" s="1"/>
  <c r="O23"/>
  <c r="N181" s="1"/>
  <c r="S23"/>
  <c r="R181" s="1"/>
  <c r="W23"/>
  <c r="AA23"/>
  <c r="AE23"/>
  <c r="AI23"/>
  <c r="W24"/>
  <c r="AA24"/>
  <c r="AE24"/>
  <c r="AI24"/>
  <c r="V22"/>
  <c r="Z22"/>
  <c r="AD22"/>
  <c r="AH22"/>
  <c r="J23"/>
  <c r="I181" s="1"/>
  <c r="I189" s="1"/>
  <c r="N23"/>
  <c r="M181" s="1"/>
  <c r="R23"/>
  <c r="Q181" s="1"/>
  <c r="V23"/>
  <c r="Z23"/>
  <c r="AD23"/>
  <c r="AH23"/>
  <c r="V24"/>
  <c r="Z24"/>
  <c r="AD24"/>
  <c r="AH24"/>
  <c r="M25"/>
  <c r="Q25"/>
  <c r="U25"/>
  <c r="Y25"/>
  <c r="AC25"/>
  <c r="AG25"/>
  <c r="X22"/>
  <c r="AB22"/>
  <c r="AF22"/>
  <c r="L23"/>
  <c r="K181" s="1"/>
  <c r="P23"/>
  <c r="O181" s="1"/>
  <c r="O189" s="1"/>
  <c r="T23"/>
  <c r="S181" s="1"/>
  <c r="X23"/>
  <c r="AB23"/>
  <c r="AF23"/>
  <c r="X24"/>
  <c r="AB24"/>
  <c r="AF24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I19"/>
  <c r="B19"/>
  <c r="G20" s="1"/>
  <c r="G21" s="1"/>
  <c r="G22" s="1"/>
  <c r="G23" s="1"/>
  <c r="G24" s="1"/>
  <c r="G25" s="1"/>
  <c r="AI18"/>
  <c r="AI19" s="1"/>
  <c r="AH18"/>
  <c r="AH19" s="1"/>
  <c r="AG18"/>
  <c r="AG19" s="1"/>
  <c r="AF18"/>
  <c r="AF19" s="1"/>
  <c r="AE18"/>
  <c r="AE19" s="1"/>
  <c r="AD18"/>
  <c r="AD19" s="1"/>
  <c r="AC18"/>
  <c r="AC19" s="1"/>
  <c r="AB18"/>
  <c r="AB19" s="1"/>
  <c r="AA18"/>
  <c r="AA19" s="1"/>
  <c r="Z18"/>
  <c r="Z19" s="1"/>
  <c r="Y18"/>
  <c r="Y19" s="1"/>
  <c r="X18"/>
  <c r="X19" s="1"/>
  <c r="W18"/>
  <c r="W19" s="1"/>
  <c r="V18"/>
  <c r="V19" s="1"/>
  <c r="U18"/>
  <c r="U19" s="1"/>
  <c r="J18"/>
  <c r="J19" s="1"/>
  <c r="R189" l="1"/>
  <c r="L189"/>
  <c r="K189"/>
  <c r="M189"/>
  <c r="J189"/>
  <c r="S189"/>
  <c r="Q189"/>
  <c r="N189"/>
  <c r="P189"/>
  <c r="J22"/>
  <c r="I168" s="1"/>
  <c r="J24"/>
  <c r="K18"/>
  <c r="I176" l="1"/>
  <c r="K19"/>
  <c r="L18"/>
  <c r="K24" l="1"/>
  <c r="K22"/>
  <c r="J168" s="1"/>
  <c r="L19"/>
  <c r="M18"/>
  <c r="J176" l="1"/>
  <c r="L22"/>
  <c r="K168" s="1"/>
  <c r="L24"/>
  <c r="N18"/>
  <c r="M19"/>
  <c r="K176" l="1"/>
  <c r="M22"/>
  <c r="L168" s="1"/>
  <c r="M24"/>
  <c r="N19"/>
  <c r="O18"/>
  <c r="L176" l="1"/>
  <c r="N22"/>
  <c r="M168" s="1"/>
  <c r="N24"/>
  <c r="P18"/>
  <c r="O19"/>
  <c r="M176" l="1"/>
  <c r="O22"/>
  <c r="N168" s="1"/>
  <c r="O24"/>
  <c r="P19"/>
  <c r="Q18"/>
  <c r="N176" l="1"/>
  <c r="R18"/>
  <c r="Q19"/>
  <c r="P22"/>
  <c r="O168" s="1"/>
  <c r="P24"/>
  <c r="O176" l="1"/>
  <c r="R19"/>
  <c r="S18"/>
  <c r="Q22"/>
  <c r="P168" s="1"/>
  <c r="Q24"/>
  <c r="P176" l="1"/>
  <c r="R24"/>
  <c r="R22"/>
  <c r="Q168" s="1"/>
  <c r="S19"/>
  <c r="T18"/>
  <c r="T19" s="1"/>
  <c r="Q176" l="1"/>
  <c r="S22"/>
  <c r="R168" s="1"/>
  <c r="S24"/>
  <c r="T22"/>
  <c r="S168" s="1"/>
  <c r="T24"/>
  <c r="S176" l="1"/>
  <c r="R176"/>
</calcChain>
</file>

<file path=xl/comments1.xml><?xml version="1.0" encoding="utf-8"?>
<comments xmlns="http://schemas.openxmlformats.org/spreadsheetml/2006/main">
  <authors>
    <author>Gnaiger Erich</author>
    <author>MD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0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1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1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2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2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33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3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34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4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5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56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5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57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6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6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6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6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73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7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79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7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80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96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9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9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9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02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10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03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119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11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25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12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26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3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3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3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142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14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48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14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49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</commentList>
</comments>
</file>

<file path=xl/comments2.xml><?xml version="1.0" encoding="utf-8"?>
<comments xmlns="http://schemas.openxmlformats.org/spreadsheetml/2006/main">
  <authors>
    <author>Gnaiger Erich</author>
    <author>MD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0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1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1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2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2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33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3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34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4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5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56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5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57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6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6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6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6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73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7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79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7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80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96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9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9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9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02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10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03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119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11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25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12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26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3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3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3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142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14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48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14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49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</commentList>
</comments>
</file>

<file path=xl/comments3.xml><?xml version="1.0" encoding="utf-8"?>
<comments xmlns="http://schemas.openxmlformats.org/spreadsheetml/2006/main">
  <authors>
    <author>Gnaiger Erich</author>
    <author>MD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0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1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1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2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2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33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3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34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4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5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56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5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57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6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6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6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6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73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7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79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7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80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96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9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9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9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02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10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03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119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11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25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12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26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3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3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3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142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14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48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14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49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</commentList>
</comments>
</file>

<file path=xl/comments4.xml><?xml version="1.0" encoding="utf-8"?>
<comments xmlns="http://schemas.openxmlformats.org/spreadsheetml/2006/main">
  <authors>
    <author>Gnaiger Erich</author>
    <author>MD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0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1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1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2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2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33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3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34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3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4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5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56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5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57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5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6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6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6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6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73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7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7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79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7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80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8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96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9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9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9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02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10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03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0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119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11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25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12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26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2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3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3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3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A142" authorId="0">
      <text>
        <r>
          <rPr>
            <b/>
            <sz val="9"/>
            <color indexed="81"/>
            <rFont val="Tahoma"/>
            <family val="2"/>
          </rPr>
          <t>Paste from DatLab Mark statistics</t>
        </r>
      </text>
    </comment>
    <comment ref="G14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6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47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48" authorId="1">
      <text>
        <r>
          <rPr>
            <b/>
            <sz val="9"/>
            <color indexed="81"/>
            <rFont val="Tahoma"/>
            <family val="2"/>
          </rPr>
          <t>This value must be between 1 and the No of samples on the Protocol page.</t>
        </r>
      </text>
    </comment>
    <comment ref="G148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B149" authorId="1">
      <text>
        <r>
          <rPr>
            <b/>
            <sz val="9"/>
            <color indexed="81"/>
            <rFont val="Tahoma"/>
            <family val="2"/>
          </rPr>
          <t>This value must be between 1 and the Technical repeats per sample on the Protocol page.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9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0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1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2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3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4" authorId="1">
      <text>
        <r>
          <rPr>
            <sz val="9"/>
            <color indexed="81"/>
            <rFont val="Tahoma"/>
            <family val="2"/>
          </rPr>
          <t>Cell must be blank.</t>
        </r>
      </text>
    </comment>
    <comment ref="G155" authorId="1">
      <text>
        <r>
          <rPr>
            <sz val="9"/>
            <color indexed="81"/>
            <rFont val="Tahoma"/>
            <family val="2"/>
          </rPr>
          <t>Cell must be blank.</t>
        </r>
      </text>
    </comment>
  </commentList>
</comments>
</file>

<file path=xl/sharedStrings.xml><?xml version="1.0" encoding="utf-8"?>
<sst xmlns="http://schemas.openxmlformats.org/spreadsheetml/2006/main" count="5801" uniqueCount="223">
  <si>
    <t>Unit</t>
  </si>
  <si>
    <t>2016-10-05 P1-03.DLD</t>
  </si>
  <si>
    <t>oroboros</t>
  </si>
  <si>
    <t>P1</t>
  </si>
  <si>
    <t>1A</t>
  </si>
  <si>
    <t>O2 calibration</t>
  </si>
  <si>
    <t>POS #</t>
  </si>
  <si>
    <t>Median</t>
  </si>
  <si>
    <t>R</t>
  </si>
  <si>
    <t>1PM</t>
  </si>
  <si>
    <t>2D</t>
  </si>
  <si>
    <t>D(c)</t>
  </si>
  <si>
    <t>3U</t>
  </si>
  <si>
    <t>4G</t>
  </si>
  <si>
    <t>5S</t>
  </si>
  <si>
    <t>6Oct</t>
  </si>
  <si>
    <t>7Rot</t>
  </si>
  <si>
    <t>8Gp</t>
  </si>
  <si>
    <t>9Ama</t>
  </si>
  <si>
    <t>Protocol</t>
  </si>
  <si>
    <t>RP1</t>
  </si>
  <si>
    <t>Temp</t>
  </si>
  <si>
    <t>°C</t>
  </si>
  <si>
    <t>State</t>
  </si>
  <si>
    <t>Sample type</t>
  </si>
  <si>
    <t>HEK293T</t>
  </si>
  <si>
    <t>Air saturation</t>
  </si>
  <si>
    <t>µM</t>
  </si>
  <si>
    <t>Concentration</t>
  </si>
  <si>
    <t>Cohort</t>
  </si>
  <si>
    <t>R1</t>
  </si>
  <si>
    <t>V</t>
  </si>
  <si>
    <t>Volume</t>
  </si>
  <si>
    <t>Sample code</t>
  </si>
  <si>
    <t>R0</t>
  </si>
  <si>
    <t>Start</t>
  </si>
  <si>
    <t>Sample number</t>
  </si>
  <si>
    <t>pb</t>
  </si>
  <si>
    <t>kPa</t>
  </si>
  <si>
    <t>Stop</t>
  </si>
  <si>
    <t>Subsample number</t>
  </si>
  <si>
    <t>FM</t>
  </si>
  <si>
    <t>N Points</t>
  </si>
  <si>
    <t>Sample concentration</t>
  </si>
  <si>
    <t>Mio. cells/ml</t>
  </si>
  <si>
    <t>Medium</t>
  </si>
  <si>
    <t>MiR05Cr</t>
  </si>
  <si>
    <t>1A: O2 concentration</t>
  </si>
  <si>
    <t>Sample amount</t>
  </si>
  <si>
    <t>Mio. cell</t>
  </si>
  <si>
    <t>O2 background a°</t>
  </si>
  <si>
    <t>pmol/(s*ml)</t>
  </si>
  <si>
    <t>1A: O2 slope neg.</t>
  </si>
  <si>
    <t>Chamber volume</t>
  </si>
  <si>
    <t>ml</t>
  </si>
  <si>
    <t>O2 background b°</t>
  </si>
  <si>
    <t>Cumulative volume</t>
  </si>
  <si>
    <t>µl</t>
  </si>
  <si>
    <t>Sample unique ID</t>
  </si>
  <si>
    <t>Final sample concentration</t>
  </si>
  <si>
    <t>Baseline flux per volume</t>
  </si>
  <si>
    <t>Reference flux per volume</t>
  </si>
  <si>
    <r>
      <t xml:space="preserve">Background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°</t>
    </r>
  </si>
  <si>
    <r>
      <t xml:space="preserve">Background </t>
    </r>
    <r>
      <rPr>
        <b/>
        <i/>
        <sz val="10"/>
        <rFont val="Arial"/>
        <family val="2"/>
      </rPr>
      <t>b</t>
    </r>
    <r>
      <rPr>
        <b/>
        <sz val="10"/>
        <rFont val="Arial"/>
        <family val="2"/>
      </rPr>
      <t>°</t>
    </r>
  </si>
  <si>
    <t>pmol/(s*X)</t>
  </si>
  <si>
    <t>FCR, relative</t>
  </si>
  <si>
    <t>relative</t>
  </si>
  <si>
    <t>Specific flux (mt)</t>
  </si>
  <si>
    <t>FCR (mt: ROX-corr.)</t>
  </si>
  <si>
    <t>IOC 115 - RP1 summary</t>
  </si>
  <si>
    <t>Mark name</t>
  </si>
  <si>
    <t>O2 concentration</t>
  </si>
  <si>
    <t>O2 flux per volume</t>
  </si>
  <si>
    <t>Specific flux</t>
  </si>
  <si>
    <t>Flux control ratio</t>
  </si>
  <si>
    <t>2016-10-05 P2-04.DLD</t>
  </si>
  <si>
    <t>P2</t>
  </si>
  <si>
    <t>2A</t>
  </si>
  <si>
    <t>cryo</t>
  </si>
  <si>
    <t>2A: O2 concentration</t>
  </si>
  <si>
    <t>2A: O2 slope neg.</t>
  </si>
  <si>
    <t>2016-10-05 P3-03.DLD</t>
  </si>
  <si>
    <t>P3</t>
  </si>
  <si>
    <t>3A</t>
  </si>
  <si>
    <t>N_L</t>
  </si>
  <si>
    <t>PM_P</t>
  </si>
  <si>
    <t>PM_PC</t>
  </si>
  <si>
    <t>PM_E</t>
  </si>
  <si>
    <t>PGM_E</t>
  </si>
  <si>
    <t>PGMS_E</t>
  </si>
  <si>
    <t>PGMSOct_E</t>
  </si>
  <si>
    <t>S_E</t>
  </si>
  <si>
    <t>SGP_E</t>
  </si>
  <si>
    <t>ROX</t>
  </si>
  <si>
    <t>HEK</t>
  </si>
  <si>
    <t>3A: O2 concentration</t>
  </si>
  <si>
    <t>3A: O2 slope neg.</t>
  </si>
  <si>
    <t>2016-10-05 P4-03 RP1 + RP2.DLD</t>
  </si>
  <si>
    <t>P4</t>
  </si>
  <si>
    <t>4A</t>
  </si>
  <si>
    <t>N_P</t>
  </si>
  <si>
    <t>4A: O2 concentration</t>
  </si>
  <si>
    <t>4A: O2 slope neg.</t>
  </si>
  <si>
    <t>2016-10-05 P5-01.DLD</t>
  </si>
  <si>
    <t>P5</t>
  </si>
  <si>
    <t>5A</t>
  </si>
  <si>
    <t>PM-L</t>
  </si>
  <si>
    <t>PM-P</t>
  </si>
  <si>
    <t>PM-PC</t>
  </si>
  <si>
    <t>PM-E</t>
  </si>
  <si>
    <t>PGM-E</t>
  </si>
  <si>
    <t>PGMS-E</t>
  </si>
  <si>
    <t>PGMSOct-E</t>
  </si>
  <si>
    <t>S-E</t>
  </si>
  <si>
    <t>SGp-E</t>
  </si>
  <si>
    <t>5A: O2 concentration</t>
  </si>
  <si>
    <t>5A: O2 slope neg.</t>
  </si>
  <si>
    <t>2016-10-05 P6-01.DLD</t>
  </si>
  <si>
    <t>P6</t>
  </si>
  <si>
    <t>6A</t>
  </si>
  <si>
    <t>6A: O2 concentration</t>
  </si>
  <si>
    <t>6A: O2 slope neg.</t>
  </si>
  <si>
    <t/>
  </si>
  <si>
    <t>Background a°</t>
  </si>
  <si>
    <t>Background b°</t>
  </si>
  <si>
    <t>2016-10-05 P7-02.DLD</t>
  </si>
  <si>
    <t>P7</t>
  </si>
  <si>
    <t>7A</t>
  </si>
  <si>
    <t>HekCells</t>
  </si>
  <si>
    <t>MiRO5Cr</t>
  </si>
  <si>
    <t>7A: O2 concentration</t>
  </si>
  <si>
    <t>7A: O2 slope neg.</t>
  </si>
  <si>
    <t>DatLab file</t>
  </si>
  <si>
    <t>O2k</t>
  </si>
  <si>
    <t>sample</t>
  </si>
  <si>
    <t>subsample</t>
  </si>
  <si>
    <t>Specific flux   pmol/(s*X)</t>
  </si>
  <si>
    <t>FCR</t>
  </si>
  <si>
    <t>IOC 115 - RP2 summary</t>
  </si>
  <si>
    <t>1B</t>
  </si>
  <si>
    <t>1Dig</t>
  </si>
  <si>
    <t>(D)</t>
  </si>
  <si>
    <t>(M.1)</t>
  </si>
  <si>
    <t>2Oct</t>
  </si>
  <si>
    <t>3M2</t>
  </si>
  <si>
    <t>M(c)</t>
  </si>
  <si>
    <t>4P</t>
  </si>
  <si>
    <t>5G</t>
  </si>
  <si>
    <t>6S</t>
  </si>
  <si>
    <t>7Gp</t>
  </si>
  <si>
    <t>8U</t>
  </si>
  <si>
    <t>9Rot</t>
  </si>
  <si>
    <t>10Ama</t>
  </si>
  <si>
    <t>RP2</t>
  </si>
  <si>
    <t>1B: O2 concentration</t>
  </si>
  <si>
    <t>1B: O2 slope neg.</t>
  </si>
  <si>
    <t>2B</t>
  </si>
  <si>
    <t>2B: O2 concentration</t>
  </si>
  <si>
    <t>2B: O2 slope neg.</t>
  </si>
  <si>
    <t>3B</t>
  </si>
  <si>
    <t>Oct_P</t>
  </si>
  <si>
    <t>Oct_PC</t>
  </si>
  <si>
    <t>PMOct_P</t>
  </si>
  <si>
    <t>PGMOct_P</t>
  </si>
  <si>
    <t>PGMOctGp_P</t>
  </si>
  <si>
    <t>PGMSOctGPp</t>
  </si>
  <si>
    <t>SGp_E</t>
  </si>
  <si>
    <t>Rox</t>
  </si>
  <si>
    <t>3B: O2 concentration</t>
  </si>
  <si>
    <t>3B: O2 slope neg.</t>
  </si>
  <si>
    <t>4B</t>
  </si>
  <si>
    <t>4B: O2 concentration</t>
  </si>
  <si>
    <t>4B: O2 slope neg.</t>
  </si>
  <si>
    <t>5B</t>
  </si>
  <si>
    <t>Oct-P</t>
  </si>
  <si>
    <t>Oct-PC</t>
  </si>
  <si>
    <t>PMOct-P</t>
  </si>
  <si>
    <t>PGMOct-P</t>
  </si>
  <si>
    <t>PGMSOct-P</t>
  </si>
  <si>
    <t>PGMSOcGp-P</t>
  </si>
  <si>
    <t>PGMSOcGp-E</t>
  </si>
  <si>
    <t>5B: O2 concentration</t>
  </si>
  <si>
    <t>5B: O2 slope neg.</t>
  </si>
  <si>
    <t>6B</t>
  </si>
  <si>
    <t>6B: O2 concentration</t>
  </si>
  <si>
    <t>6B: O2 slope neg.</t>
  </si>
  <si>
    <t>7B</t>
  </si>
  <si>
    <t>7B: O2 concentration</t>
  </si>
  <si>
    <t>7B: O2 slope neg.</t>
  </si>
  <si>
    <t>IOC 115 - CCP(S)_R1  summary</t>
  </si>
  <si>
    <t>2016-10-07 P1-03.DLD</t>
  </si>
  <si>
    <t>1U</t>
  </si>
  <si>
    <t>2Rot</t>
  </si>
  <si>
    <t>3S</t>
  </si>
  <si>
    <t>4Ama</t>
  </si>
  <si>
    <t>CCP(S)_R1</t>
  </si>
  <si>
    <t>DMEM</t>
  </si>
  <si>
    <t>2016-10-07 P2-03.DLD</t>
  </si>
  <si>
    <t>2016-10-07 P3-03.DLD</t>
  </si>
  <si>
    <t>E</t>
  </si>
  <si>
    <t>S</t>
  </si>
  <si>
    <t>2016-10-07 P4-03.DLD</t>
  </si>
  <si>
    <t>3Rot</t>
  </si>
  <si>
    <t>4S</t>
  </si>
  <si>
    <t>5Ama</t>
  </si>
  <si>
    <t>CCP_R1_AmR</t>
  </si>
  <si>
    <t>2016-10-07 P5-02.DLD</t>
  </si>
  <si>
    <t>2016-10-07 P6-03.DLD</t>
  </si>
  <si>
    <t>2016-10-07 P7-02.DLD</t>
  </si>
  <si>
    <t>CCP(s)_R1_AmR</t>
  </si>
  <si>
    <t>DMEM no PhR</t>
  </si>
  <si>
    <t>Fluorescence</t>
  </si>
  <si>
    <t>Median no Fluo</t>
  </si>
  <si>
    <t>Median Fluo</t>
  </si>
  <si>
    <t>IOC 115 - CCP(S)_R2  summary</t>
  </si>
  <si>
    <t>CCP(S)_R2</t>
  </si>
  <si>
    <t>1Omy</t>
  </si>
  <si>
    <t>2U</t>
  </si>
  <si>
    <t>R2</t>
  </si>
  <si>
    <t>L_Omy</t>
  </si>
  <si>
    <t>CCP_R2_AmR</t>
  </si>
  <si>
    <t>CCP(s)_R2_AmR</t>
  </si>
  <si>
    <t>R/E</t>
  </si>
</sst>
</file>

<file path=xl/styles.xml><?xml version="1.0" encoding="utf-8"?>
<styleSheet xmlns="http://schemas.openxmlformats.org/spreadsheetml/2006/main">
  <numFmts count="4">
    <numFmt numFmtId="164" formatCode="00\ 00\ 00\ 00"/>
    <numFmt numFmtId="165" formatCode="0.0"/>
    <numFmt numFmtId="166" formatCode="0.000"/>
    <numFmt numFmtId="167" formatCode="0.0000"/>
  </numFmts>
  <fonts count="2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22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2856B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3" fillId="0" borderId="0" xfId="0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4" fillId="3" borderId="1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vertical="top"/>
    </xf>
    <xf numFmtId="164" fontId="6" fillId="4" borderId="2" xfId="0" applyNumberFormat="1" applyFont="1" applyFill="1" applyBorder="1" applyAlignment="1">
      <alignment vertical="top"/>
    </xf>
    <xf numFmtId="49" fontId="7" fillId="4" borderId="2" xfId="0" applyNumberFormat="1" applyFont="1" applyFill="1" applyBorder="1" applyAlignment="1">
      <alignment vertical="top"/>
    </xf>
    <xf numFmtId="165" fontId="7" fillId="4" borderId="2" xfId="0" applyNumberFormat="1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6" fillId="5" borderId="3" xfId="0" applyFont="1" applyFill="1" applyBorder="1" applyAlignment="1">
      <alignment vertical="top"/>
    </xf>
    <xf numFmtId="0" fontId="8" fillId="5" borderId="4" xfId="0" applyFont="1" applyFill="1" applyBorder="1" applyAlignment="1">
      <alignment vertical="top"/>
    </xf>
    <xf numFmtId="0" fontId="8" fillId="5" borderId="4" xfId="0" applyFont="1" applyFill="1" applyBorder="1" applyAlignment="1">
      <alignment horizontal="center" vertical="top"/>
    </xf>
    <xf numFmtId="165" fontId="5" fillId="5" borderId="4" xfId="0" applyNumberFormat="1" applyFont="1" applyFill="1" applyBorder="1" applyAlignment="1">
      <alignment vertical="top"/>
    </xf>
    <xf numFmtId="0" fontId="8" fillId="5" borderId="4" xfId="0" applyFont="1" applyFill="1" applyBorder="1" applyAlignment="1">
      <alignment horizontal="right" vertical="top"/>
    </xf>
    <xf numFmtId="0" fontId="8" fillId="5" borderId="4" xfId="0" applyFont="1" applyFill="1" applyBorder="1" applyAlignment="1">
      <alignment horizontal="left" vertical="top"/>
    </xf>
    <xf numFmtId="164" fontId="6" fillId="4" borderId="0" xfId="0" applyNumberFormat="1" applyFont="1" applyFill="1" applyBorder="1" applyAlignment="1">
      <alignment vertical="top"/>
    </xf>
    <xf numFmtId="49" fontId="5" fillId="4" borderId="0" xfId="0" applyNumberFormat="1" applyFont="1" applyFill="1" applyBorder="1" applyAlignment="1">
      <alignment vertical="top"/>
    </xf>
    <xf numFmtId="49" fontId="5" fillId="4" borderId="0" xfId="0" applyNumberFormat="1" applyFont="1" applyFill="1" applyBorder="1" applyAlignment="1">
      <alignment horizontal="center" vertical="top"/>
    </xf>
    <xf numFmtId="165" fontId="5" fillId="4" borderId="0" xfId="0" applyNumberFormat="1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8" fillId="6" borderId="5" xfId="0" applyFont="1" applyFill="1" applyBorder="1" applyAlignment="1">
      <alignment vertical="top"/>
    </xf>
    <xf numFmtId="0" fontId="8" fillId="6" borderId="6" xfId="0" applyFont="1" applyFill="1" applyBorder="1" applyAlignment="1">
      <alignment vertical="top"/>
    </xf>
    <xf numFmtId="0" fontId="6" fillId="6" borderId="6" xfId="0" applyFont="1" applyFill="1" applyBorder="1" applyAlignment="1">
      <alignment vertical="top"/>
    </xf>
    <xf numFmtId="0" fontId="5" fillId="6" borderId="6" xfId="0" applyFont="1" applyFill="1" applyBorder="1" applyAlignment="1">
      <alignment vertical="top"/>
    </xf>
    <xf numFmtId="164" fontId="3" fillId="7" borderId="0" xfId="0" applyNumberFormat="1" applyFont="1" applyFill="1" applyBorder="1" applyAlignment="1">
      <alignment vertical="top"/>
    </xf>
    <xf numFmtId="49" fontId="3" fillId="7" borderId="0" xfId="0" applyNumberFormat="1" applyFont="1" applyFill="1" applyBorder="1" applyAlignment="1">
      <alignment vertical="top"/>
    </xf>
    <xf numFmtId="49" fontId="3" fillId="7" borderId="0" xfId="0" applyNumberFormat="1" applyFont="1" applyFill="1" applyBorder="1" applyAlignment="1">
      <alignment horizontal="center" vertical="top"/>
    </xf>
    <xf numFmtId="165" fontId="3" fillId="7" borderId="0" xfId="0" applyNumberFormat="1" applyFont="1" applyFill="1" applyBorder="1" applyAlignment="1">
      <alignment horizontal="center" vertical="top"/>
    </xf>
    <xf numFmtId="0" fontId="3" fillId="7" borderId="0" xfId="0" applyFont="1" applyFill="1" applyBorder="1" applyAlignment="1">
      <alignment horizontal="center" vertical="top"/>
    </xf>
    <xf numFmtId="0" fontId="3" fillId="7" borderId="0" xfId="0" applyFont="1" applyFill="1" applyBorder="1" applyAlignment="1">
      <alignment vertical="top"/>
    </xf>
    <xf numFmtId="0" fontId="8" fillId="5" borderId="7" xfId="0" applyFont="1" applyFill="1" applyBorder="1" applyAlignment="1">
      <alignment vertical="top"/>
    </xf>
    <xf numFmtId="0" fontId="6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0" fontId="8" fillId="5" borderId="0" xfId="0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3" fillId="4" borderId="0" xfId="0" applyNumberFormat="1" applyFont="1" applyFill="1" applyBorder="1" applyAlignment="1">
      <alignment horizontal="right" vertical="top"/>
    </xf>
    <xf numFmtId="0" fontId="5" fillId="4" borderId="0" xfId="0" applyNumberFormat="1" applyFont="1" applyFill="1" applyBorder="1" applyAlignment="1">
      <alignment horizontal="right" vertical="top"/>
    </xf>
    <xf numFmtId="0" fontId="6" fillId="4" borderId="0" xfId="0" applyFont="1" applyFill="1" applyBorder="1" applyAlignment="1">
      <alignment vertical="top"/>
    </xf>
    <xf numFmtId="166" fontId="3" fillId="4" borderId="0" xfId="0" applyNumberFormat="1" applyFont="1" applyFill="1" applyBorder="1" applyAlignment="1">
      <alignment vertical="top"/>
    </xf>
    <xf numFmtId="21" fontId="6" fillId="4" borderId="0" xfId="0" applyNumberFormat="1" applyFont="1" applyFill="1" applyBorder="1" applyAlignment="1">
      <alignment vertical="top"/>
    </xf>
    <xf numFmtId="21" fontId="3" fillId="4" borderId="0" xfId="0" applyNumberFormat="1" applyFont="1" applyFill="1" applyBorder="1" applyAlignment="1">
      <alignment vertical="top"/>
    </xf>
    <xf numFmtId="0" fontId="6" fillId="5" borderId="0" xfId="0" applyFont="1" applyFill="1" applyBorder="1" applyAlignment="1">
      <alignment horizontal="right" vertical="top"/>
    </xf>
    <xf numFmtId="21" fontId="3" fillId="4" borderId="0" xfId="0" applyNumberFormat="1" applyFont="1" applyFill="1" applyBorder="1" applyAlignment="1">
      <alignment horizontal="right" vertical="top"/>
    </xf>
    <xf numFmtId="1" fontId="6" fillId="5" borderId="0" xfId="0" applyNumberFormat="1" applyFont="1" applyFill="1" applyBorder="1" applyAlignment="1">
      <alignment horizontal="right" vertical="top"/>
    </xf>
    <xf numFmtId="166" fontId="3" fillId="5" borderId="0" xfId="0" applyNumberFormat="1" applyFont="1" applyFill="1" applyBorder="1" applyAlignment="1">
      <alignment horizontal="right" vertical="top"/>
    </xf>
    <xf numFmtId="0" fontId="8" fillId="5" borderId="0" xfId="0" applyFont="1" applyFill="1" applyBorder="1" applyAlignment="1">
      <alignment horizontal="center" vertical="top"/>
    </xf>
    <xf numFmtId="0" fontId="9" fillId="4" borderId="0" xfId="1" applyFont="1" applyFill="1" applyBorder="1" applyAlignment="1">
      <alignment vertical="top"/>
    </xf>
    <xf numFmtId="21" fontId="9" fillId="4" borderId="0" xfId="1" applyNumberFormat="1" applyFont="1" applyFill="1" applyBorder="1" applyAlignment="1">
      <alignment vertical="top"/>
    </xf>
    <xf numFmtId="165" fontId="9" fillId="4" borderId="0" xfId="0" applyNumberFormat="1" applyFont="1" applyFill="1" applyBorder="1" applyAlignment="1">
      <alignment vertical="top"/>
    </xf>
    <xf numFmtId="166" fontId="10" fillId="5" borderId="0" xfId="0" applyNumberFormat="1" applyFont="1" applyFill="1" applyBorder="1" applyAlignment="1">
      <alignment horizontal="right" vertical="top"/>
    </xf>
    <xf numFmtId="0" fontId="5" fillId="5" borderId="0" xfId="0" applyNumberFormat="1" applyFont="1" applyFill="1" applyBorder="1" applyAlignment="1">
      <alignment horizontal="left" vertical="top"/>
    </xf>
    <xf numFmtId="167" fontId="6" fillId="5" borderId="0" xfId="0" applyNumberFormat="1" applyFont="1" applyFill="1" applyBorder="1" applyAlignment="1">
      <alignment vertical="top"/>
    </xf>
    <xf numFmtId="0" fontId="11" fillId="4" borderId="0" xfId="1" applyFont="1" applyFill="1" applyBorder="1" applyAlignment="1">
      <alignment vertical="top"/>
    </xf>
    <xf numFmtId="21" fontId="11" fillId="4" borderId="0" xfId="1" applyNumberFormat="1" applyFont="1" applyFill="1" applyBorder="1" applyAlignment="1">
      <alignment vertical="top"/>
    </xf>
    <xf numFmtId="165" fontId="11" fillId="4" borderId="0" xfId="0" applyNumberFormat="1" applyFont="1" applyFill="1" applyBorder="1" applyAlignment="1">
      <alignment vertical="top"/>
    </xf>
    <xf numFmtId="49" fontId="8" fillId="5" borderId="7" xfId="0" applyNumberFormat="1" applyFont="1" applyFill="1" applyBorder="1" applyAlignment="1">
      <alignment horizontal="left" vertical="top"/>
    </xf>
    <xf numFmtId="165" fontId="3" fillId="5" borderId="0" xfId="0" applyNumberFormat="1" applyFont="1" applyFill="1" applyBorder="1" applyAlignment="1">
      <alignment horizontal="right" vertical="top"/>
    </xf>
    <xf numFmtId="49" fontId="3" fillId="4" borderId="0" xfId="0" applyNumberFormat="1" applyFont="1" applyFill="1" applyBorder="1" applyAlignment="1">
      <alignment vertical="top"/>
    </xf>
    <xf numFmtId="165" fontId="3" fillId="4" borderId="0" xfId="0" applyNumberFormat="1" applyFont="1" applyFill="1" applyBorder="1" applyAlignment="1">
      <alignment vertical="top"/>
    </xf>
    <xf numFmtId="0" fontId="6" fillId="6" borderId="0" xfId="0" applyFont="1" applyFill="1" applyBorder="1" applyAlignment="1">
      <alignment vertical="top"/>
    </xf>
    <xf numFmtId="2" fontId="8" fillId="4" borderId="8" xfId="0" applyNumberFormat="1" applyFont="1" applyFill="1" applyBorder="1" applyAlignment="1">
      <alignment vertical="top"/>
    </xf>
    <xf numFmtId="2" fontId="6" fillId="4" borderId="8" xfId="0" applyNumberFormat="1" applyFont="1" applyFill="1" applyBorder="1" applyAlignment="1">
      <alignment vertical="top"/>
    </xf>
    <xf numFmtId="164" fontId="3" fillId="0" borderId="8" xfId="1" applyNumberFormat="1" applyFont="1" applyFill="1" applyBorder="1" applyAlignment="1">
      <alignment vertical="top"/>
    </xf>
    <xf numFmtId="49" fontId="3" fillId="0" borderId="8" xfId="1" applyNumberFormat="1" applyFont="1" applyFill="1" applyBorder="1" applyAlignment="1">
      <alignment vertical="top"/>
    </xf>
    <xf numFmtId="21" fontId="3" fillId="0" borderId="8" xfId="1" applyNumberFormat="1" applyFont="1" applyFill="1" applyBorder="1" applyAlignment="1">
      <alignment vertical="top"/>
    </xf>
    <xf numFmtId="2" fontId="3" fillId="0" borderId="8" xfId="0" applyNumberFormat="1" applyFont="1" applyFill="1" applyBorder="1" applyAlignment="1">
      <alignment vertical="top"/>
    </xf>
    <xf numFmtId="2" fontId="8" fillId="4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2" fontId="6" fillId="4" borderId="0" xfId="0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 vertical="top"/>
    </xf>
    <xf numFmtId="0" fontId="15" fillId="8" borderId="8" xfId="0" applyNumberFormat="1" applyFont="1" applyFill="1" applyBorder="1" applyAlignment="1">
      <alignment horizontal="right" vertical="top"/>
    </xf>
    <xf numFmtId="0" fontId="15" fillId="9" borderId="8" xfId="0" applyNumberFormat="1" applyFont="1" applyFill="1" applyBorder="1" applyAlignment="1">
      <alignment horizontal="right" vertical="top"/>
    </xf>
    <xf numFmtId="0" fontId="15" fillId="10" borderId="8" xfId="0" applyNumberFormat="1" applyFont="1" applyFill="1" applyBorder="1" applyAlignment="1">
      <alignment horizontal="right" vertical="top"/>
    </xf>
    <xf numFmtId="0" fontId="15" fillId="2" borderId="8" xfId="0" applyNumberFormat="1" applyFont="1" applyFill="1" applyBorder="1" applyAlignment="1">
      <alignment horizontal="right" vertical="top"/>
    </xf>
    <xf numFmtId="0" fontId="2" fillId="0" borderId="0" xfId="0" applyFont="1"/>
    <xf numFmtId="0" fontId="17" fillId="0" borderId="0" xfId="0" applyFont="1" applyFill="1" applyAlignment="1"/>
    <xf numFmtId="0" fontId="18" fillId="0" borderId="0" xfId="0" applyFont="1"/>
    <xf numFmtId="0" fontId="2" fillId="11" borderId="0" xfId="0" applyFont="1" applyFill="1"/>
    <xf numFmtId="2" fontId="0" fillId="0" borderId="0" xfId="0" applyNumberFormat="1"/>
    <xf numFmtId="1" fontId="0" fillId="0" borderId="0" xfId="0" applyNumberFormat="1"/>
    <xf numFmtId="0" fontId="19" fillId="0" borderId="0" xfId="2" applyAlignment="1" applyProtection="1"/>
    <xf numFmtId="0" fontId="0" fillId="12" borderId="0" xfId="0" applyFill="1"/>
    <xf numFmtId="2" fontId="1" fillId="0" borderId="0" xfId="0" applyNumberFormat="1" applyFont="1"/>
    <xf numFmtId="2" fontId="20" fillId="0" borderId="0" xfId="0" applyNumberFormat="1" applyFont="1"/>
    <xf numFmtId="2" fontId="21" fillId="0" borderId="0" xfId="0" applyNumberFormat="1" applyFont="1"/>
    <xf numFmtId="2" fontId="22" fillId="0" borderId="0" xfId="0" applyNumberFormat="1" applyFont="1"/>
    <xf numFmtId="0" fontId="5" fillId="0" borderId="0" xfId="0" applyNumberFormat="1" applyFont="1" applyFill="1" applyBorder="1" applyAlignment="1">
      <alignment horizontal="center" vertical="top"/>
    </xf>
    <xf numFmtId="0" fontId="16" fillId="3" borderId="0" xfId="0" applyFont="1" applyFill="1" applyAlignment="1">
      <alignment horizontal="center"/>
    </xf>
    <xf numFmtId="0" fontId="17" fillId="0" borderId="9" xfId="0" applyFont="1" applyFill="1" applyBorder="1" applyAlignment="1">
      <alignment horizontal="center"/>
    </xf>
  </cellXfs>
  <cellStyles count="3">
    <cellStyle name="Hyperlink" xfId="2" builtinId="8"/>
    <cellStyle name="Normal 2" xfId="1"/>
    <cellStyle name="Standard" xfId="0" builtinId="0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66FF33"/>
      <color rgb="FF2856BA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0"/>
          <c:order val="0"/>
          <c:tx>
            <c:strRef>
              <c:f>RP1_summary_IOC115!$H$176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6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7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8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9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0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1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2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cat>
            <c:strRef>
              <c:f>RP1_summary_IOC115!$I$180:$S$180</c:f>
              <c:strCache>
                <c:ptCount val="11"/>
                <c:pt idx="0">
                  <c:v>R</c:v>
                </c:pt>
                <c:pt idx="1">
                  <c:v>1PM</c:v>
                </c:pt>
                <c:pt idx="2">
                  <c:v>2D</c:v>
                </c:pt>
                <c:pt idx="3">
                  <c:v>D(c)</c:v>
                </c:pt>
                <c:pt idx="4">
                  <c:v>3U</c:v>
                </c:pt>
                <c:pt idx="5">
                  <c:v>4G</c:v>
                </c:pt>
                <c:pt idx="6">
                  <c:v>5S</c:v>
                </c:pt>
                <c:pt idx="7">
                  <c:v>6Oct</c:v>
                </c:pt>
                <c:pt idx="8">
                  <c:v>7Rot</c:v>
                </c:pt>
                <c:pt idx="9">
                  <c:v>8Gp</c:v>
                </c:pt>
                <c:pt idx="10">
                  <c:v>9Ama</c:v>
                </c:pt>
              </c:strCache>
            </c:strRef>
          </c:cat>
          <c:val>
            <c:numRef>
              <c:f>RP1_summary_IOC115!$I$176:$S$176</c:f>
              <c:numCache>
                <c:formatCode>0.00</c:formatCode>
                <c:ptCount val="11"/>
                <c:pt idx="0">
                  <c:v>31.478611666666666</c:v>
                </c:pt>
                <c:pt idx="1">
                  <c:v>12.783111326273325</c:v>
                </c:pt>
                <c:pt idx="2">
                  <c:v>31.545847271498562</c:v>
                </c:pt>
                <c:pt idx="3">
                  <c:v>33.883052168021678</c:v>
                </c:pt>
                <c:pt idx="4">
                  <c:v>44.720765045045042</c:v>
                </c:pt>
                <c:pt idx="5">
                  <c:v>30.922121004098358</c:v>
                </c:pt>
                <c:pt idx="6">
                  <c:v>72.301238228941685</c:v>
                </c:pt>
                <c:pt idx="7">
                  <c:v>74.149953456387991</c:v>
                </c:pt>
                <c:pt idx="8">
                  <c:v>57.993770595690741</c:v>
                </c:pt>
                <c:pt idx="9">
                  <c:v>69.742172213069736</c:v>
                </c:pt>
                <c:pt idx="10">
                  <c:v>0.49717310597726444</c:v>
                </c:pt>
              </c:numCache>
            </c:numRef>
          </c:val>
        </c:ser>
        <c:gapWidth val="50"/>
        <c:axId val="90325376"/>
        <c:axId val="90326912"/>
      </c:barChart>
      <c:scatterChart>
        <c:scatterStyle val="lineMarker"/>
        <c:ser>
          <c:idx val="1"/>
          <c:order val="1"/>
          <c:tx>
            <c:strRef>
              <c:f>RP1_summary_IOC115!$E$168</c:f>
              <c:strCache>
                <c:ptCount val="1"/>
                <c:pt idx="0">
                  <c:v>P1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3175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RP1_summary_IOC115!$I$168:$S$168</c:f>
              <c:numCache>
                <c:formatCode>0.00</c:formatCode>
                <c:ptCount val="11"/>
                <c:pt idx="0">
                  <c:v>31.478611666666666</c:v>
                </c:pt>
                <c:pt idx="1">
                  <c:v>14.301242091107749</c:v>
                </c:pt>
                <c:pt idx="2">
                  <c:v>32.168162763980405</c:v>
                </c:pt>
                <c:pt idx="3">
                  <c:v>36.224066090785911</c:v>
                </c:pt>
                <c:pt idx="4">
                  <c:v>47.320673866530825</c:v>
                </c:pt>
                <c:pt idx="5">
                  <c:v>30.922121004098358</c:v>
                </c:pt>
                <c:pt idx="6">
                  <c:v>72.301238228941685</c:v>
                </c:pt>
                <c:pt idx="7">
                  <c:v>74.149953456387991</c:v>
                </c:pt>
                <c:pt idx="8">
                  <c:v>57.993770595690741</c:v>
                </c:pt>
                <c:pt idx="9">
                  <c:v>69.742172213069736</c:v>
                </c:pt>
                <c:pt idx="10">
                  <c:v>2.1995153846153848</c:v>
                </c:pt>
              </c:numCache>
            </c:numRef>
          </c:yVal>
        </c:ser>
        <c:ser>
          <c:idx val="2"/>
          <c:order val="2"/>
          <c:tx>
            <c:strRef>
              <c:f>RP1_summary_IOC115!$E$169</c:f>
              <c:strCache>
                <c:ptCount val="1"/>
                <c:pt idx="0">
                  <c:v>P2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 w="31750">
                <a:solidFill>
                  <a:srgbClr val="7030A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RP1_summary_IOC115!$I$169:$S$169</c:f>
              <c:numCache>
                <c:formatCode>0.00</c:formatCode>
                <c:ptCount val="11"/>
                <c:pt idx="0">
                  <c:v>14.263725800000001</c:v>
                </c:pt>
                <c:pt idx="1">
                  <c:v>6.1322865288283745</c:v>
                </c:pt>
                <c:pt idx="2">
                  <c:v>13.707378016556852</c:v>
                </c:pt>
                <c:pt idx="3">
                  <c:v>14.306268360433606</c:v>
                </c:pt>
                <c:pt idx="4">
                  <c:v>17.328811968076074</c:v>
                </c:pt>
                <c:pt idx="5">
                  <c:v>13.881058392217104</c:v>
                </c:pt>
                <c:pt idx="6">
                  <c:v>35.481053858607659</c:v>
                </c:pt>
                <c:pt idx="7">
                  <c:v>36.498032656899987</c:v>
                </c:pt>
                <c:pt idx="8">
                  <c:v>31.560037061165399</c:v>
                </c:pt>
                <c:pt idx="9">
                  <c:v>35.647012703988288</c:v>
                </c:pt>
                <c:pt idx="10">
                  <c:v>0.4883290792604798</c:v>
                </c:pt>
              </c:numCache>
            </c:numRef>
          </c:yVal>
        </c:ser>
        <c:ser>
          <c:idx val="3"/>
          <c:order val="3"/>
          <c:tx>
            <c:strRef>
              <c:f>RP1_summary_IOC115!$E$170</c:f>
              <c:strCache>
                <c:ptCount val="1"/>
                <c:pt idx="0">
                  <c:v>P3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31750">
                <a:solidFill>
                  <a:srgbClr val="FFC0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RP1_summary_IOC115!$I$170:$S$170</c:f>
              <c:numCache>
                <c:formatCode>0.00</c:formatCode>
                <c:ptCount val="11"/>
                <c:pt idx="0">
                  <c:v>16.254385879999997</c:v>
                </c:pt>
                <c:pt idx="1">
                  <c:v>5.5781860615229446</c:v>
                </c:pt>
                <c:pt idx="2">
                  <c:v>15.240265193444841</c:v>
                </c:pt>
                <c:pt idx="3">
                  <c:v>17.824825216802168</c:v>
                </c:pt>
                <c:pt idx="4">
                  <c:v>25.469464194260485</c:v>
                </c:pt>
                <c:pt idx="5">
                  <c:v>18.815687564430789</c:v>
                </c:pt>
                <c:pt idx="6">
                  <c:v>35.685537600287823</c:v>
                </c:pt>
                <c:pt idx="7">
                  <c:v>36.496552476035447</c:v>
                </c:pt>
                <c:pt idx="8">
                  <c:v>26.37470598624683</c:v>
                </c:pt>
                <c:pt idx="9">
                  <c:v>29.80009109403586</c:v>
                </c:pt>
                <c:pt idx="10">
                  <c:v>0.47470522423576772</c:v>
                </c:pt>
              </c:numCache>
            </c:numRef>
          </c:yVal>
        </c:ser>
        <c:ser>
          <c:idx val="4"/>
          <c:order val="4"/>
          <c:tx>
            <c:strRef>
              <c:f>RP1_summary_IOC115!$E$171</c:f>
              <c:strCache>
                <c:ptCount val="1"/>
                <c:pt idx="0">
                  <c:v>P4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 w="25400">
                <a:solidFill>
                  <a:schemeClr val="tx1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RP1_summary_IOC115!$I$171:$S$171</c:f>
              <c:numCache>
                <c:formatCode>0.00</c:formatCode>
                <c:ptCount val="11"/>
                <c:pt idx="0">
                  <c:v>39.079341666666664</c:v>
                </c:pt>
                <c:pt idx="1">
                  <c:v>12.98282232307951</c:v>
                </c:pt>
                <c:pt idx="2">
                  <c:v>31.545847271498562</c:v>
                </c:pt>
                <c:pt idx="3">
                  <c:v>33.883052168021678</c:v>
                </c:pt>
                <c:pt idx="4">
                  <c:v>41.013554083885211</c:v>
                </c:pt>
                <c:pt idx="5">
                  <c:v>37.987180932854947</c:v>
                </c:pt>
                <c:pt idx="6">
                  <c:v>90.327583288312624</c:v>
                </c:pt>
                <c:pt idx="7">
                  <c:v>96.359228680065186</c:v>
                </c:pt>
                <c:pt idx="8">
                  <c:v>79.319818840579714</c:v>
                </c:pt>
                <c:pt idx="9">
                  <c:v>89.675430402930402</c:v>
                </c:pt>
                <c:pt idx="10">
                  <c:v>0.13723474436503572</c:v>
                </c:pt>
              </c:numCache>
            </c:numRef>
          </c:yVal>
        </c:ser>
        <c:ser>
          <c:idx val="5"/>
          <c:order val="5"/>
          <c:tx>
            <c:strRef>
              <c:f>RP1_summary_IOC115!$E$172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noFill/>
              <a:ln w="50800">
                <a:solidFill>
                  <a:srgbClr val="CC33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RP1_summary_IOC115!$I$172:$S$172</c:f>
              <c:numCache>
                <c:formatCode>0.00</c:formatCode>
                <c:ptCount val="11"/>
                <c:pt idx="0">
                  <c:v>37.435389693333335</c:v>
                </c:pt>
                <c:pt idx="1">
                  <c:v>12.783111326273325</c:v>
                </c:pt>
                <c:pt idx="2">
                  <c:v>32.774179678999836</c:v>
                </c:pt>
                <c:pt idx="3">
                  <c:v>37.530900724932252</c:v>
                </c:pt>
                <c:pt idx="4">
                  <c:v>48.141053543895396</c:v>
                </c:pt>
                <c:pt idx="5">
                  <c:v>47.677896876600101</c:v>
                </c:pt>
                <c:pt idx="6">
                  <c:v>84.303223824428855</c:v>
                </c:pt>
                <c:pt idx="7">
                  <c:v>95.194481490323753</c:v>
                </c:pt>
                <c:pt idx="8">
                  <c:v>79.304387766920016</c:v>
                </c:pt>
                <c:pt idx="9">
                  <c:v>89.508537197219184</c:v>
                </c:pt>
                <c:pt idx="10">
                  <c:v>1.5821463152114226</c:v>
                </c:pt>
              </c:numCache>
            </c:numRef>
          </c:yVal>
        </c:ser>
        <c:ser>
          <c:idx val="6"/>
          <c:order val="6"/>
          <c:tx>
            <c:strRef>
              <c:f>RP1_summary_IOC115!$E$173</c:f>
              <c:strCache>
                <c:ptCount val="1"/>
                <c:pt idx="0">
                  <c:v>P6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 w="25400">
                <a:solidFill>
                  <a:srgbClr val="00FFFF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RP1_summary_IOC115!$I$173:$S$173</c:f>
              <c:numCache>
                <c:formatCode>0.00</c:formatCode>
                <c:ptCount val="11"/>
                <c:pt idx="0">
                  <c:v>37.199995293333338</c:v>
                </c:pt>
                <c:pt idx="1">
                  <c:v>14.202032233988906</c:v>
                </c:pt>
                <c:pt idx="2">
                  <c:v>35.279177158303767</c:v>
                </c:pt>
                <c:pt idx="3">
                  <c:v>38.96762405149051</c:v>
                </c:pt>
                <c:pt idx="4">
                  <c:v>51.742169826707446</c:v>
                </c:pt>
                <c:pt idx="5">
                  <c:v>46.041527049180331</c:v>
                </c:pt>
                <c:pt idx="6">
                  <c:v>86.081178041756658</c:v>
                </c:pt>
                <c:pt idx="7">
                  <c:v>87.872371834961996</c:v>
                </c:pt>
                <c:pt idx="8">
                  <c:v>64.527460590258926</c:v>
                </c:pt>
                <c:pt idx="9">
                  <c:v>77.18585016291415</c:v>
                </c:pt>
                <c:pt idx="10">
                  <c:v>1.6735279487179486</c:v>
                </c:pt>
              </c:numCache>
            </c:numRef>
          </c:yVal>
        </c:ser>
        <c:ser>
          <c:idx val="7"/>
          <c:order val="7"/>
          <c:tx>
            <c:strRef>
              <c:f>RP1_summary_IOC115!$E$174</c:f>
              <c:strCache>
                <c:ptCount val="1"/>
                <c:pt idx="0">
                  <c:v>P7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RP1_summary_IOC115!$I$174:$S$174</c:f>
              <c:numCache>
                <c:formatCode>0.00</c:formatCode>
                <c:ptCount val="11"/>
                <c:pt idx="0">
                  <c:v>28.071125953333333</c:v>
                </c:pt>
                <c:pt idx="1">
                  <c:v>11.73974449487309</c:v>
                </c:pt>
                <c:pt idx="2">
                  <c:v>29.716206636256125</c:v>
                </c:pt>
                <c:pt idx="3">
                  <c:v>32.277013448509486</c:v>
                </c:pt>
                <c:pt idx="4">
                  <c:v>44.720765045045042</c:v>
                </c:pt>
                <c:pt idx="5">
                  <c:v>28.856850721367518</c:v>
                </c:pt>
                <c:pt idx="6">
                  <c:v>65.898392605405405</c:v>
                </c:pt>
                <c:pt idx="7">
                  <c:v>66.700608927536237</c:v>
                </c:pt>
                <c:pt idx="8">
                  <c:v>48.13295296719231</c:v>
                </c:pt>
                <c:pt idx="9">
                  <c:v>56.375692592999819</c:v>
                </c:pt>
                <c:pt idx="10">
                  <c:v>0.49717310597726444</c:v>
                </c:pt>
              </c:numCache>
            </c:numRef>
          </c:yVal>
        </c:ser>
        <c:axId val="90325376"/>
        <c:axId val="90326912"/>
      </c:scatterChart>
      <c:catAx>
        <c:axId val="9032537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326912"/>
        <c:crossesAt val="0"/>
        <c:lblAlgn val="ctr"/>
        <c:lblOffset val="100"/>
        <c:tickLblSkip val="1"/>
        <c:tickMarkSkip val="1"/>
      </c:catAx>
      <c:valAx>
        <c:axId val="90326912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O2 flow per cells [pmol/(s*Mill)]</a:t>
                </a:r>
              </a:p>
            </c:rich>
          </c:tx>
          <c:layout>
            <c:manualLayout>
              <c:xMode val="edge"/>
              <c:yMode val="edge"/>
              <c:x val="1.9906729916774338E-2"/>
              <c:y val="0.12531041999269121"/>
            </c:manualLayout>
          </c:layout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32537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0"/>
          <c:order val="0"/>
          <c:tx>
            <c:strRef>
              <c:f>'CCP(S)_R1_summary_IOC115'!$H$191</c:f>
              <c:strCache>
                <c:ptCount val="1"/>
                <c:pt idx="0">
                  <c:v>Median Fluo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6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7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8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9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0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1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2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cat>
            <c:strRef>
              <c:f>'CCP(S)_R1_summary_IOC115'!$I$180:$M$180</c:f>
              <c:strCache>
                <c:ptCount val="5"/>
                <c:pt idx="0">
                  <c:v>R</c:v>
                </c:pt>
                <c:pt idx="1">
                  <c:v>1U</c:v>
                </c:pt>
                <c:pt idx="2">
                  <c:v>2Rot</c:v>
                </c:pt>
                <c:pt idx="3">
                  <c:v>3S</c:v>
                </c:pt>
                <c:pt idx="4">
                  <c:v>4Ama</c:v>
                </c:pt>
              </c:strCache>
            </c:strRef>
          </c:cat>
          <c:val>
            <c:numRef>
              <c:f>'CCP(S)_R1_summary_IOC115'!$I$191:$M$191</c:f>
              <c:numCache>
                <c:formatCode>0.00</c:formatCode>
                <c:ptCount val="5"/>
                <c:pt idx="0">
                  <c:v>0.69362573399487182</c:v>
                </c:pt>
                <c:pt idx="1">
                  <c:v>1</c:v>
                </c:pt>
                <c:pt idx="2">
                  <c:v>0.14458210619210224</c:v>
                </c:pt>
                <c:pt idx="3">
                  <c:v>0.32064441781924352</c:v>
                </c:pt>
                <c:pt idx="4">
                  <c:v>9.0559456164105837E-2</c:v>
                </c:pt>
              </c:numCache>
            </c:numRef>
          </c:val>
        </c:ser>
        <c:gapWidth val="50"/>
        <c:axId val="93117824"/>
        <c:axId val="93119616"/>
      </c:barChart>
      <c:scatterChart>
        <c:scatterStyle val="lineMarker"/>
        <c:ser>
          <c:idx val="4"/>
          <c:order val="1"/>
          <c:tx>
            <c:strRef>
              <c:f>'CCP(S)_R1_summary_IOC115'!$E$171</c:f>
              <c:strCache>
                <c:ptCount val="1"/>
                <c:pt idx="0">
                  <c:v>P4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 w="25400">
                <a:solidFill>
                  <a:schemeClr val="tx1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'CCP(S)_R1_summary_IOC115'!$I$184:$M$184</c:f>
              <c:numCache>
                <c:formatCode>0.00</c:formatCode>
                <c:ptCount val="5"/>
                <c:pt idx="0">
                  <c:v>0.58867326672272124</c:v>
                </c:pt>
                <c:pt idx="1">
                  <c:v>1</c:v>
                </c:pt>
                <c:pt idx="2">
                  <c:v>0.12428657100355844</c:v>
                </c:pt>
                <c:pt idx="3">
                  <c:v>0.32064441781924352</c:v>
                </c:pt>
                <c:pt idx="4">
                  <c:v>9.1122242535083872E-2</c:v>
                </c:pt>
              </c:numCache>
            </c:numRef>
          </c:yVal>
        </c:ser>
        <c:ser>
          <c:idx val="5"/>
          <c:order val="2"/>
          <c:tx>
            <c:strRef>
              <c:f>'CCP(S)_R1_summary_IOC115'!$E$172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noFill/>
              <a:ln w="50800">
                <a:solidFill>
                  <a:srgbClr val="CC33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'CCP(S)_R1_summary_IOC115'!$I$185:$M$185</c:f>
              <c:numCache>
                <c:formatCode>0.00</c:formatCode>
                <c:ptCount val="5"/>
                <c:pt idx="0">
                  <c:v>0.70655169223161507</c:v>
                </c:pt>
                <c:pt idx="1">
                  <c:v>1</c:v>
                </c:pt>
                <c:pt idx="2">
                  <c:v>0.14458210619210224</c:v>
                </c:pt>
                <c:pt idx="3">
                  <c:v>0.27639522367034214</c:v>
                </c:pt>
                <c:pt idx="4">
                  <c:v>9.0559456164105837E-2</c:v>
                </c:pt>
              </c:numCache>
            </c:numRef>
          </c:yVal>
        </c:ser>
        <c:ser>
          <c:idx val="7"/>
          <c:order val="3"/>
          <c:tx>
            <c:strRef>
              <c:f>'CCP(S)_R1_summary_IOC115'!$E$174</c:f>
              <c:strCache>
                <c:ptCount val="1"/>
                <c:pt idx="0">
                  <c:v>P7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'CCP(S)_R1_summary_IOC115'!$I$187:$M$187</c:f>
              <c:numCache>
                <c:formatCode>0.00</c:formatCode>
                <c:ptCount val="5"/>
                <c:pt idx="0">
                  <c:v>0.69362573399487182</c:v>
                </c:pt>
                <c:pt idx="1">
                  <c:v>1</c:v>
                </c:pt>
                <c:pt idx="2">
                  <c:v>0.14516955183667721</c:v>
                </c:pt>
                <c:pt idx="3">
                  <c:v>0.32066134071213992</c:v>
                </c:pt>
                <c:pt idx="4">
                  <c:v>8.040275812202051E-2</c:v>
                </c:pt>
              </c:numCache>
            </c:numRef>
          </c:yVal>
        </c:ser>
        <c:axId val="93117824"/>
        <c:axId val="93119616"/>
      </c:scatterChart>
      <c:catAx>
        <c:axId val="9311782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119616"/>
        <c:crossesAt val="0"/>
        <c:lblAlgn val="ctr"/>
        <c:lblOffset val="100"/>
        <c:tickLblSkip val="1"/>
        <c:tickMarkSkip val="1"/>
      </c:catAx>
      <c:valAx>
        <c:axId val="93119616"/>
        <c:scaling>
          <c:orientation val="minMax"/>
        </c:scaling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FCR</a:t>
                </a:r>
              </a:p>
            </c:rich>
          </c:tx>
          <c:layout>
            <c:manualLayout>
              <c:xMode val="edge"/>
              <c:yMode val="edge"/>
              <c:x val="1.9906735433027921E-2"/>
              <c:y val="0.38724591966495003"/>
            </c:manualLayout>
          </c:layout>
        </c:title>
        <c:numFmt formatCode="0.0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117824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0"/>
          <c:order val="0"/>
          <c:tx>
            <c:strRef>
              <c:f>'CCP(S)_R2_summary_IOC115'!$H$176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6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7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8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9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0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1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2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cat>
            <c:strRef>
              <c:f>'CCP(S)_R2_summary_IOC115'!$I$167:$M$167</c:f>
              <c:strCache>
                <c:ptCount val="5"/>
                <c:pt idx="0">
                  <c:v>R</c:v>
                </c:pt>
                <c:pt idx="1">
                  <c:v>1Omy</c:v>
                </c:pt>
                <c:pt idx="2">
                  <c:v>2U</c:v>
                </c:pt>
                <c:pt idx="3">
                  <c:v>3Rot</c:v>
                </c:pt>
                <c:pt idx="4">
                  <c:v>4S</c:v>
                </c:pt>
              </c:strCache>
            </c:strRef>
          </c:cat>
          <c:val>
            <c:numRef>
              <c:f>'CCP(S)_R2_summary_IOC115'!$I$176:$M$176</c:f>
              <c:numCache>
                <c:formatCode>0.00</c:formatCode>
                <c:ptCount val="5"/>
                <c:pt idx="0">
                  <c:v>31.164745719999999</c:v>
                </c:pt>
                <c:pt idx="1">
                  <c:v>12.974756362420596</c:v>
                </c:pt>
                <c:pt idx="2">
                  <c:v>46.003011966499159</c:v>
                </c:pt>
                <c:pt idx="3">
                  <c:v>5.2766146197654944</c:v>
                </c:pt>
                <c:pt idx="4">
                  <c:v>13.893536165311655</c:v>
                </c:pt>
              </c:numCache>
            </c:numRef>
          </c:val>
        </c:ser>
        <c:gapWidth val="50"/>
        <c:axId val="93582080"/>
        <c:axId val="93583616"/>
      </c:barChart>
      <c:scatterChart>
        <c:scatterStyle val="lineMarker"/>
        <c:ser>
          <c:idx val="1"/>
          <c:order val="1"/>
          <c:tx>
            <c:strRef>
              <c:f>'CCP(S)_R2_summary_IOC115'!$E$168</c:f>
              <c:strCache>
                <c:ptCount val="1"/>
                <c:pt idx="0">
                  <c:v>P1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3175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'CCP(S)_R2_summary_IOC115'!$I$168:$M$168</c:f>
              <c:numCache>
                <c:formatCode>0.00</c:formatCode>
                <c:ptCount val="5"/>
                <c:pt idx="0">
                  <c:v>30.297618673333332</c:v>
                </c:pt>
                <c:pt idx="1">
                  <c:v>12.383844722361181</c:v>
                </c:pt>
                <c:pt idx="2">
                  <c:v>50.687145187416334</c:v>
                </c:pt>
                <c:pt idx="3">
                  <c:v>4.261049567839196</c:v>
                </c:pt>
                <c:pt idx="4">
                  <c:v>12.729006138747886</c:v>
                </c:pt>
              </c:numCache>
            </c:numRef>
          </c:yVal>
        </c:ser>
        <c:ser>
          <c:idx val="2"/>
          <c:order val="2"/>
          <c:tx>
            <c:strRef>
              <c:f>'CCP(S)_R2_summary_IOC115'!$E$169</c:f>
              <c:strCache>
                <c:ptCount val="1"/>
                <c:pt idx="0">
                  <c:v>P2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 w="31750">
                <a:solidFill>
                  <a:srgbClr val="7030A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'CCP(S)_R2_summary_IOC115'!$I$169:$M$169</c:f>
              <c:numCache>
                <c:formatCode>0.00</c:formatCode>
                <c:ptCount val="5"/>
                <c:pt idx="0">
                  <c:v>31.164745719999999</c:v>
                </c:pt>
                <c:pt idx="1">
                  <c:v>12.975613139903285</c:v>
                </c:pt>
                <c:pt idx="2">
                  <c:v>46.003011966499159</c:v>
                </c:pt>
                <c:pt idx="3">
                  <c:v>4.3182958819584165</c:v>
                </c:pt>
                <c:pt idx="4">
                  <c:v>13.893536165311655</c:v>
                </c:pt>
              </c:numCache>
            </c:numRef>
          </c:yVal>
        </c:ser>
        <c:ser>
          <c:idx val="3"/>
          <c:order val="3"/>
          <c:tx>
            <c:strRef>
              <c:f>'CCP(S)_R2_summary_IOC115'!$E$170</c:f>
              <c:strCache>
                <c:ptCount val="1"/>
                <c:pt idx="0">
                  <c:v>P3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31750">
                <a:solidFill>
                  <a:srgbClr val="FFC0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'CCP(S)_R2_summary_IOC115'!$I$170:$M$170</c:f>
              <c:numCache>
                <c:formatCode>0.00</c:formatCode>
                <c:ptCount val="5"/>
                <c:pt idx="0">
                  <c:v>33.360611233333337</c:v>
                </c:pt>
                <c:pt idx="1">
                  <c:v>13.293607906666667</c:v>
                </c:pt>
                <c:pt idx="2">
                  <c:v>57.116000380000003</c:v>
                </c:pt>
                <c:pt idx="3">
                  <c:v>4.2449620133333337</c:v>
                </c:pt>
                <c:pt idx="4">
                  <c:v>10.162017153333332</c:v>
                </c:pt>
              </c:numCache>
            </c:numRef>
          </c:yVal>
        </c:ser>
        <c:ser>
          <c:idx val="4"/>
          <c:order val="4"/>
          <c:tx>
            <c:strRef>
              <c:f>'CCP(S)_R2_summary_IOC115'!$E$171</c:f>
              <c:strCache>
                <c:ptCount val="1"/>
                <c:pt idx="0">
                  <c:v>P4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 w="25400">
                <a:solidFill>
                  <a:schemeClr val="tx1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'CCP(S)_R2_summary_IOC115'!$I$171:$M$171</c:f>
              <c:numCache>
                <c:formatCode>0.00</c:formatCode>
                <c:ptCount val="5"/>
                <c:pt idx="0">
                  <c:v>31.622153679999997</c:v>
                </c:pt>
                <c:pt idx="1">
                  <c:v>12.974756362420596</c:v>
                </c:pt>
                <c:pt idx="2">
                  <c:v>34.510715872219436</c:v>
                </c:pt>
                <c:pt idx="3">
                  <c:v>6.5819639396984924</c:v>
                </c:pt>
                <c:pt idx="4">
                  <c:v>15.271686125211504</c:v>
                </c:pt>
              </c:numCache>
            </c:numRef>
          </c:yVal>
        </c:ser>
        <c:ser>
          <c:idx val="5"/>
          <c:order val="5"/>
          <c:tx>
            <c:strRef>
              <c:f>'CCP(S)_R2_summary_IOC115'!$E$172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noFill/>
              <a:ln w="50800">
                <a:solidFill>
                  <a:srgbClr val="CC33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'CCP(S)_R2_summary_IOC115'!$I$172:$M$172</c:f>
              <c:numCache>
                <c:formatCode>0.00</c:formatCode>
                <c:ptCount val="5"/>
                <c:pt idx="0">
                  <c:v>30.71666586666667</c:v>
                </c:pt>
                <c:pt idx="1">
                  <c:v>12.822536008024072</c:v>
                </c:pt>
                <c:pt idx="2">
                  <c:v>34.322252744310575</c:v>
                </c:pt>
                <c:pt idx="3">
                  <c:v>7.1357871627283398</c:v>
                </c:pt>
                <c:pt idx="4">
                  <c:v>14.169229388860673</c:v>
                </c:pt>
              </c:numCache>
            </c:numRef>
          </c:yVal>
        </c:ser>
        <c:ser>
          <c:idx val="6"/>
          <c:order val="6"/>
          <c:tx>
            <c:strRef>
              <c:f>'CCP(S)_R2_summary_IOC115'!$E$173</c:f>
              <c:strCache>
                <c:ptCount val="1"/>
                <c:pt idx="0">
                  <c:v>P6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 w="25400">
                <a:solidFill>
                  <a:srgbClr val="00FFFF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'CCP(S)_R2_summary_IOC115'!$I$173:$M$173</c:f>
              <c:numCache>
                <c:formatCode>0.00</c:formatCode>
                <c:ptCount val="5"/>
                <c:pt idx="0">
                  <c:v>34.114066040000004</c:v>
                </c:pt>
                <c:pt idx="1">
                  <c:v>13.422503905285975</c:v>
                </c:pt>
                <c:pt idx="2">
                  <c:v>52.658454149933064</c:v>
                </c:pt>
                <c:pt idx="3">
                  <c:v>5.2766146197654944</c:v>
                </c:pt>
                <c:pt idx="4">
                  <c:v>13.215089685279189</c:v>
                </c:pt>
              </c:numCache>
            </c:numRef>
          </c:yVal>
        </c:ser>
        <c:ser>
          <c:idx val="7"/>
          <c:order val="7"/>
          <c:tx>
            <c:strRef>
              <c:f>'CCP(S)_R2_summary_IOC115'!$E$174</c:f>
              <c:strCache>
                <c:ptCount val="1"/>
                <c:pt idx="0">
                  <c:v>P7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'CCP(S)_R2_summary_IOC115'!$I$174:$M$174</c:f>
              <c:numCache>
                <c:formatCode>0.00</c:formatCode>
                <c:ptCount val="5"/>
                <c:pt idx="0">
                  <c:v>25.476923333333335</c:v>
                </c:pt>
                <c:pt idx="1">
                  <c:v>12.921100550275138</c:v>
                </c:pt>
                <c:pt idx="2">
                  <c:v>27.269934934934934</c:v>
                </c:pt>
                <c:pt idx="3">
                  <c:v>6.8600919886268601</c:v>
                </c:pt>
                <c:pt idx="4">
                  <c:v>14.421464774455147</c:v>
                </c:pt>
              </c:numCache>
            </c:numRef>
          </c:yVal>
        </c:ser>
        <c:axId val="93582080"/>
        <c:axId val="93583616"/>
      </c:scatterChart>
      <c:catAx>
        <c:axId val="9358208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583616"/>
        <c:crossesAt val="0"/>
        <c:lblAlgn val="ctr"/>
        <c:lblOffset val="100"/>
        <c:tickLblSkip val="1"/>
        <c:tickMarkSkip val="1"/>
      </c:catAx>
      <c:valAx>
        <c:axId val="9358361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O2 flow per cells [pmol/(s*Mill)]</a:t>
                </a:r>
              </a:p>
            </c:rich>
          </c:tx>
          <c:layout>
            <c:manualLayout>
              <c:xMode val="edge"/>
              <c:yMode val="edge"/>
              <c:x val="1.9906729916774356E-2"/>
              <c:y val="0.12531041999269121"/>
            </c:manualLayout>
          </c:layout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582080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0"/>
          <c:order val="0"/>
          <c:tx>
            <c:strRef>
              <c:f>'CCP(S)_R2_summary_IOC115'!$H$189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6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7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8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9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0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1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2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cat>
            <c:strRef>
              <c:f>'CCP(S)_R2_summary_IOC115'!$I$180:$M$180</c:f>
              <c:strCache>
                <c:ptCount val="5"/>
                <c:pt idx="0">
                  <c:v>R</c:v>
                </c:pt>
                <c:pt idx="1">
                  <c:v>1Omy</c:v>
                </c:pt>
                <c:pt idx="2">
                  <c:v>2U</c:v>
                </c:pt>
                <c:pt idx="3">
                  <c:v>3Rot</c:v>
                </c:pt>
                <c:pt idx="4">
                  <c:v>4S</c:v>
                </c:pt>
              </c:strCache>
            </c:strRef>
          </c:cat>
          <c:val>
            <c:numRef>
              <c:f>'CCP(S)_R2_summary_IOC115'!$I$189:$M$189</c:f>
              <c:numCache>
                <c:formatCode>0.00</c:formatCode>
                <c:ptCount val="5"/>
                <c:pt idx="0">
                  <c:v>0.68085438634368667</c:v>
                </c:pt>
                <c:pt idx="1">
                  <c:v>0.28333572651530775</c:v>
                </c:pt>
                <c:pt idx="2">
                  <c:v>1</c:v>
                </c:pt>
                <c:pt idx="3">
                  <c:v>0.10010390352351535</c:v>
                </c:pt>
                <c:pt idx="4">
                  <c:v>0.29867477575355139</c:v>
                </c:pt>
              </c:numCache>
            </c:numRef>
          </c:val>
        </c:ser>
        <c:gapWidth val="50"/>
        <c:axId val="94004736"/>
        <c:axId val="94006272"/>
      </c:barChart>
      <c:scatterChart>
        <c:scatterStyle val="lineMarker"/>
        <c:ser>
          <c:idx val="1"/>
          <c:order val="1"/>
          <c:tx>
            <c:strRef>
              <c:f>'CCP(S)_R2_summary_IOC115'!$E$168</c:f>
              <c:strCache>
                <c:ptCount val="1"/>
                <c:pt idx="0">
                  <c:v>P1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3175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'CCP(S)_R2_summary_IOC115'!$I$181:$M$181</c:f>
              <c:numCache>
                <c:formatCode>0.00</c:formatCode>
                <c:ptCount val="5"/>
                <c:pt idx="0">
                  <c:v>0.60013827459180547</c:v>
                </c:pt>
                <c:pt idx="1">
                  <c:v>0.24517779020786554</c:v>
                </c:pt>
                <c:pt idx="2">
                  <c:v>1</c:v>
                </c:pt>
                <c:pt idx="3">
                  <c:v>8.3981281444891517E-2</c:v>
                </c:pt>
                <c:pt idx="4">
                  <c:v>0.24835537095457658</c:v>
                </c:pt>
              </c:numCache>
            </c:numRef>
          </c:yVal>
        </c:ser>
        <c:ser>
          <c:idx val="2"/>
          <c:order val="2"/>
          <c:tx>
            <c:strRef>
              <c:f>'CCP(S)_R2_summary_IOC115'!$E$169</c:f>
              <c:strCache>
                <c:ptCount val="1"/>
                <c:pt idx="0">
                  <c:v>P2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 w="31750">
                <a:solidFill>
                  <a:srgbClr val="7030A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'CCP(S)_R2_summary_IOC115'!$I$182:$M$182</c:f>
              <c:numCache>
                <c:formatCode>0.00</c:formatCode>
                <c:ptCount val="5"/>
                <c:pt idx="0">
                  <c:v>0.68085438634368667</c:v>
                </c:pt>
                <c:pt idx="1">
                  <c:v>0.28333572651530775</c:v>
                </c:pt>
                <c:pt idx="2">
                  <c:v>1</c:v>
                </c:pt>
                <c:pt idx="3">
                  <c:v>9.3775509508784133E-2</c:v>
                </c:pt>
                <c:pt idx="4">
                  <c:v>0.29867477575355139</c:v>
                </c:pt>
              </c:numCache>
            </c:numRef>
          </c:yVal>
        </c:ser>
        <c:ser>
          <c:idx val="3"/>
          <c:order val="3"/>
          <c:tx>
            <c:strRef>
              <c:f>'CCP(S)_R2_summary_IOC115'!$E$170</c:f>
              <c:strCache>
                <c:ptCount val="1"/>
                <c:pt idx="0">
                  <c:v>P3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31750">
                <a:solidFill>
                  <a:srgbClr val="FFC0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'CCP(S)_R2_summary_IOC115'!$I$183:$M$183</c:f>
              <c:numCache>
                <c:formatCode>0.00</c:formatCode>
                <c:ptCount val="5"/>
                <c:pt idx="0">
                  <c:v>0.58408521274915881</c:v>
                </c:pt>
                <c:pt idx="1">
                  <c:v>0.23274752815712946</c:v>
                </c:pt>
                <c:pt idx="2">
                  <c:v>1</c:v>
                </c:pt>
                <c:pt idx="3">
                  <c:v>7.4321765969099063E-2</c:v>
                </c:pt>
                <c:pt idx="4">
                  <c:v>0.17791892089299219</c:v>
                </c:pt>
              </c:numCache>
            </c:numRef>
          </c:yVal>
        </c:ser>
        <c:ser>
          <c:idx val="4"/>
          <c:order val="4"/>
          <c:tx>
            <c:strRef>
              <c:f>'CCP(S)_R2_summary_IOC115'!$E$171</c:f>
              <c:strCache>
                <c:ptCount val="1"/>
                <c:pt idx="0">
                  <c:v>P4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 w="25400">
                <a:solidFill>
                  <a:schemeClr val="tx1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'CCP(S)_R2_summary_IOC115'!$I$184:$M$184</c:f>
              <c:numCache>
                <c:formatCode>0.00</c:formatCode>
                <c:ptCount val="5"/>
                <c:pt idx="0">
                  <c:v>0.91951786996598084</c:v>
                </c:pt>
                <c:pt idx="1">
                  <c:v>0.37615176034712905</c:v>
                </c:pt>
                <c:pt idx="2">
                  <c:v>1</c:v>
                </c:pt>
                <c:pt idx="3">
                  <c:v>0.19043523586829686</c:v>
                </c:pt>
                <c:pt idx="4">
                  <c:v>0.43741326451594981</c:v>
                </c:pt>
              </c:numCache>
            </c:numRef>
          </c:yVal>
        </c:ser>
        <c:ser>
          <c:idx val="5"/>
          <c:order val="5"/>
          <c:tx>
            <c:strRef>
              <c:f>'CCP(S)_R2_summary_IOC115'!$E$172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noFill/>
              <a:ln w="50800">
                <a:solidFill>
                  <a:srgbClr val="CC33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'CCP(S)_R2_summary_IOC115'!$I$185:$M$185</c:f>
              <c:numCache>
                <c:formatCode>0.00</c:formatCode>
                <c:ptCount val="5"/>
                <c:pt idx="0">
                  <c:v>0.89854317548142459</c:v>
                </c:pt>
                <c:pt idx="1">
                  <c:v>0.37396758702816507</c:v>
                </c:pt>
                <c:pt idx="2">
                  <c:v>1</c:v>
                </c:pt>
                <c:pt idx="3">
                  <c:v>0.20759244879390015</c:v>
                </c:pt>
                <c:pt idx="4">
                  <c:v>0.40806263368158102</c:v>
                </c:pt>
              </c:numCache>
            </c:numRef>
          </c:yVal>
        </c:ser>
        <c:ser>
          <c:idx val="6"/>
          <c:order val="6"/>
          <c:tx>
            <c:strRef>
              <c:f>'CCP(S)_R2_summary_IOC115'!$E$173</c:f>
              <c:strCache>
                <c:ptCount val="1"/>
                <c:pt idx="0">
                  <c:v>P6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 w="25400">
                <a:solidFill>
                  <a:srgbClr val="00FFFF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'CCP(S)_R2_summary_IOC115'!$I$186:$M$186</c:f>
              <c:numCache>
                <c:formatCode>0.00</c:formatCode>
                <c:ptCount val="5"/>
                <c:pt idx="0">
                  <c:v>0.65043820359334803</c:v>
                </c:pt>
                <c:pt idx="1">
                  <c:v>0.25579314007844278</c:v>
                </c:pt>
                <c:pt idx="2">
                  <c:v>1</c:v>
                </c:pt>
                <c:pt idx="3">
                  <c:v>0.10010390352351535</c:v>
                </c:pt>
                <c:pt idx="4">
                  <c:v>0.24818692668772555</c:v>
                </c:pt>
              </c:numCache>
            </c:numRef>
          </c:yVal>
        </c:ser>
        <c:ser>
          <c:idx val="7"/>
          <c:order val="7"/>
          <c:tx>
            <c:strRef>
              <c:f>'CCP(S)_R2_summary_IOC115'!$E$174</c:f>
              <c:strCache>
                <c:ptCount val="1"/>
                <c:pt idx="0">
                  <c:v>P7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'CCP(S)_R2_summary_IOC115'!$I$187:$M$187</c:f>
              <c:numCache>
                <c:formatCode>0.00</c:formatCode>
                <c:ptCount val="5"/>
                <c:pt idx="0">
                  <c:v>0.93518469405740368</c:v>
                </c:pt>
                <c:pt idx="1">
                  <c:v>0.47405934771800051</c:v>
                </c:pt>
                <c:pt idx="2">
                  <c:v>1</c:v>
                </c:pt>
                <c:pt idx="3">
                  <c:v>0.25093292696095137</c:v>
                </c:pt>
                <c:pt idx="4">
                  <c:v>0.52222405553935347</c:v>
                </c:pt>
              </c:numCache>
            </c:numRef>
          </c:yVal>
        </c:ser>
        <c:axId val="94004736"/>
        <c:axId val="94006272"/>
      </c:scatterChart>
      <c:catAx>
        <c:axId val="9400473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006272"/>
        <c:crossesAt val="0"/>
        <c:lblAlgn val="ctr"/>
        <c:lblOffset val="100"/>
        <c:tickLblSkip val="1"/>
        <c:tickMarkSkip val="1"/>
      </c:catAx>
      <c:valAx>
        <c:axId val="94006272"/>
        <c:scaling>
          <c:orientation val="minMax"/>
        </c:scaling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FCR</a:t>
                </a:r>
              </a:p>
            </c:rich>
          </c:tx>
          <c:layout>
            <c:manualLayout>
              <c:xMode val="edge"/>
              <c:yMode val="edge"/>
              <c:x val="1.990673543302791E-2"/>
              <c:y val="0.38724591966494992"/>
            </c:manualLayout>
          </c:layout>
        </c:title>
        <c:numFmt formatCode="0.0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00473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0"/>
          <c:order val="0"/>
          <c:tx>
            <c:strRef>
              <c:f>'CCP(S)_R2_summary_IOC115'!$H$177</c:f>
              <c:strCache>
                <c:ptCount val="1"/>
                <c:pt idx="0">
                  <c:v>Median no Fluo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6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7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8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9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0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1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2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cat>
            <c:strRef>
              <c:f>'CCP(S)_R2_summary_IOC115'!$I$167:$M$167</c:f>
              <c:strCache>
                <c:ptCount val="5"/>
                <c:pt idx="0">
                  <c:v>R</c:v>
                </c:pt>
                <c:pt idx="1">
                  <c:v>1Omy</c:v>
                </c:pt>
                <c:pt idx="2">
                  <c:v>2U</c:v>
                </c:pt>
                <c:pt idx="3">
                  <c:v>3Rot</c:v>
                </c:pt>
                <c:pt idx="4">
                  <c:v>4S</c:v>
                </c:pt>
              </c:strCache>
            </c:strRef>
          </c:cat>
          <c:val>
            <c:numRef>
              <c:f>'CCP(S)_R2_summary_IOC115'!$I$177:$M$177</c:f>
              <c:numCache>
                <c:formatCode>0.00</c:formatCode>
                <c:ptCount val="5"/>
                <c:pt idx="0">
                  <c:v>32.262678476666665</c:v>
                </c:pt>
                <c:pt idx="1">
                  <c:v>13.134610523284977</c:v>
                </c:pt>
                <c:pt idx="2">
                  <c:v>51.672799668674699</c:v>
                </c:pt>
                <c:pt idx="3">
                  <c:v>4.2896727248988062</c:v>
                </c:pt>
                <c:pt idx="4">
                  <c:v>12.972047912013537</c:v>
                </c:pt>
              </c:numCache>
            </c:numRef>
          </c:val>
        </c:ser>
        <c:gapWidth val="50"/>
        <c:axId val="94184192"/>
        <c:axId val="94185728"/>
      </c:barChart>
      <c:scatterChart>
        <c:scatterStyle val="lineMarker"/>
        <c:ser>
          <c:idx val="1"/>
          <c:order val="1"/>
          <c:tx>
            <c:strRef>
              <c:f>'CCP(S)_R2_summary_IOC115'!$E$168</c:f>
              <c:strCache>
                <c:ptCount val="1"/>
                <c:pt idx="0">
                  <c:v>P1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3175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'CCP(S)_R2_summary_IOC115'!$I$168:$M$168</c:f>
              <c:numCache>
                <c:formatCode>0.00</c:formatCode>
                <c:ptCount val="5"/>
                <c:pt idx="0">
                  <c:v>30.297618673333332</c:v>
                </c:pt>
                <c:pt idx="1">
                  <c:v>12.383844722361181</c:v>
                </c:pt>
                <c:pt idx="2">
                  <c:v>50.687145187416334</c:v>
                </c:pt>
                <c:pt idx="3">
                  <c:v>4.261049567839196</c:v>
                </c:pt>
                <c:pt idx="4">
                  <c:v>12.729006138747886</c:v>
                </c:pt>
              </c:numCache>
            </c:numRef>
          </c:yVal>
        </c:ser>
        <c:ser>
          <c:idx val="2"/>
          <c:order val="2"/>
          <c:tx>
            <c:strRef>
              <c:f>'CCP(S)_R2_summary_IOC115'!$E$169</c:f>
              <c:strCache>
                <c:ptCount val="1"/>
                <c:pt idx="0">
                  <c:v>P2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 w="31750">
                <a:solidFill>
                  <a:srgbClr val="7030A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'CCP(S)_R2_summary_IOC115'!$I$169:$M$169</c:f>
              <c:numCache>
                <c:formatCode>0.00</c:formatCode>
                <c:ptCount val="5"/>
                <c:pt idx="0">
                  <c:v>31.164745719999999</c:v>
                </c:pt>
                <c:pt idx="1">
                  <c:v>12.975613139903285</c:v>
                </c:pt>
                <c:pt idx="2">
                  <c:v>46.003011966499159</c:v>
                </c:pt>
                <c:pt idx="3">
                  <c:v>4.3182958819584165</c:v>
                </c:pt>
                <c:pt idx="4">
                  <c:v>13.893536165311655</c:v>
                </c:pt>
              </c:numCache>
            </c:numRef>
          </c:yVal>
        </c:ser>
        <c:ser>
          <c:idx val="3"/>
          <c:order val="3"/>
          <c:tx>
            <c:strRef>
              <c:f>'CCP(S)_R2_summary_IOC115'!$E$170</c:f>
              <c:strCache>
                <c:ptCount val="1"/>
                <c:pt idx="0">
                  <c:v>P3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31750">
                <a:solidFill>
                  <a:srgbClr val="FFC0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'CCP(S)_R2_summary_IOC115'!$I$170:$M$170</c:f>
              <c:numCache>
                <c:formatCode>0.00</c:formatCode>
                <c:ptCount val="5"/>
                <c:pt idx="0">
                  <c:v>33.360611233333337</c:v>
                </c:pt>
                <c:pt idx="1">
                  <c:v>13.293607906666667</c:v>
                </c:pt>
                <c:pt idx="2">
                  <c:v>57.116000380000003</c:v>
                </c:pt>
                <c:pt idx="3">
                  <c:v>4.2449620133333337</c:v>
                </c:pt>
                <c:pt idx="4">
                  <c:v>10.162017153333332</c:v>
                </c:pt>
              </c:numCache>
            </c:numRef>
          </c:yVal>
        </c:ser>
        <c:ser>
          <c:idx val="6"/>
          <c:order val="4"/>
          <c:tx>
            <c:strRef>
              <c:f>'CCP(S)_R2_summary_IOC115'!$E$173</c:f>
              <c:strCache>
                <c:ptCount val="1"/>
                <c:pt idx="0">
                  <c:v>P6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 w="25400">
                <a:solidFill>
                  <a:srgbClr val="00FFFF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'CCP(S)_R2_summary_IOC115'!$I$173:$M$173</c:f>
              <c:numCache>
                <c:formatCode>0.00</c:formatCode>
                <c:ptCount val="5"/>
                <c:pt idx="0">
                  <c:v>34.114066040000004</c:v>
                </c:pt>
                <c:pt idx="1">
                  <c:v>13.422503905285975</c:v>
                </c:pt>
                <c:pt idx="2">
                  <c:v>52.658454149933064</c:v>
                </c:pt>
                <c:pt idx="3">
                  <c:v>5.2766146197654944</c:v>
                </c:pt>
                <c:pt idx="4">
                  <c:v>13.215089685279189</c:v>
                </c:pt>
              </c:numCache>
            </c:numRef>
          </c:yVal>
        </c:ser>
        <c:axId val="94184192"/>
        <c:axId val="94185728"/>
      </c:scatterChart>
      <c:catAx>
        <c:axId val="9418419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185728"/>
        <c:crossesAt val="0"/>
        <c:lblAlgn val="ctr"/>
        <c:lblOffset val="100"/>
        <c:tickLblSkip val="1"/>
        <c:tickMarkSkip val="1"/>
      </c:catAx>
      <c:valAx>
        <c:axId val="9418572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O2 flow per cells [pmol/(s*Mill)]</a:t>
                </a:r>
              </a:p>
            </c:rich>
          </c:tx>
          <c:layout>
            <c:manualLayout>
              <c:xMode val="edge"/>
              <c:yMode val="edge"/>
              <c:x val="1.9906729916774366E-2"/>
              <c:y val="0.12531041999269121"/>
            </c:manualLayout>
          </c:layout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18419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0"/>
          <c:order val="0"/>
          <c:tx>
            <c:strRef>
              <c:f>'CCP(S)_R2_summary_IOC115'!$H$190</c:f>
              <c:strCache>
                <c:ptCount val="1"/>
                <c:pt idx="0">
                  <c:v>Median no Fluo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6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7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8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9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0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1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2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cat>
            <c:strRef>
              <c:f>'CCP(S)_R2_summary_IOC115'!$I$180:$M$180</c:f>
              <c:strCache>
                <c:ptCount val="5"/>
                <c:pt idx="0">
                  <c:v>R</c:v>
                </c:pt>
                <c:pt idx="1">
                  <c:v>1Omy</c:v>
                </c:pt>
                <c:pt idx="2">
                  <c:v>2U</c:v>
                </c:pt>
                <c:pt idx="3">
                  <c:v>3Rot</c:v>
                </c:pt>
                <c:pt idx="4">
                  <c:v>4S</c:v>
                </c:pt>
              </c:strCache>
            </c:strRef>
          </c:cat>
          <c:val>
            <c:numRef>
              <c:f>'CCP(S)_R2_summary_IOC115'!$I$190:$M$190</c:f>
              <c:numCache>
                <c:formatCode>0.00</c:formatCode>
                <c:ptCount val="5"/>
                <c:pt idx="0">
                  <c:v>0.62528823909257669</c:v>
                </c:pt>
                <c:pt idx="1">
                  <c:v>0.25048546514315417</c:v>
                </c:pt>
                <c:pt idx="2">
                  <c:v>1</c:v>
                </c:pt>
                <c:pt idx="3">
                  <c:v>8.8878395476837818E-2</c:v>
                </c:pt>
                <c:pt idx="4">
                  <c:v>0.24827114882115106</c:v>
                </c:pt>
              </c:numCache>
            </c:numRef>
          </c:val>
        </c:ser>
        <c:gapWidth val="50"/>
        <c:axId val="94375936"/>
        <c:axId val="94377472"/>
      </c:barChart>
      <c:scatterChart>
        <c:scatterStyle val="lineMarker"/>
        <c:ser>
          <c:idx val="1"/>
          <c:order val="1"/>
          <c:tx>
            <c:strRef>
              <c:f>'CCP(S)_R2_summary_IOC115'!$E$168</c:f>
              <c:strCache>
                <c:ptCount val="1"/>
                <c:pt idx="0">
                  <c:v>P1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3175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'CCP(S)_R2_summary_IOC115'!$I$181:$M$181</c:f>
              <c:numCache>
                <c:formatCode>0.00</c:formatCode>
                <c:ptCount val="5"/>
                <c:pt idx="0">
                  <c:v>0.60013827459180547</c:v>
                </c:pt>
                <c:pt idx="1">
                  <c:v>0.24517779020786554</c:v>
                </c:pt>
                <c:pt idx="2">
                  <c:v>1</c:v>
                </c:pt>
                <c:pt idx="3">
                  <c:v>8.3981281444891517E-2</c:v>
                </c:pt>
                <c:pt idx="4">
                  <c:v>0.24835537095457658</c:v>
                </c:pt>
              </c:numCache>
            </c:numRef>
          </c:yVal>
        </c:ser>
        <c:ser>
          <c:idx val="2"/>
          <c:order val="2"/>
          <c:tx>
            <c:strRef>
              <c:f>'CCP(S)_R2_summary_IOC115'!$E$169</c:f>
              <c:strCache>
                <c:ptCount val="1"/>
                <c:pt idx="0">
                  <c:v>P2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 w="31750">
                <a:solidFill>
                  <a:srgbClr val="7030A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'CCP(S)_R2_summary_IOC115'!$I$182:$M$182</c:f>
              <c:numCache>
                <c:formatCode>0.00</c:formatCode>
                <c:ptCount val="5"/>
                <c:pt idx="0">
                  <c:v>0.68085438634368667</c:v>
                </c:pt>
                <c:pt idx="1">
                  <c:v>0.28333572651530775</c:v>
                </c:pt>
                <c:pt idx="2">
                  <c:v>1</c:v>
                </c:pt>
                <c:pt idx="3">
                  <c:v>9.3775509508784133E-2</c:v>
                </c:pt>
                <c:pt idx="4">
                  <c:v>0.29867477575355139</c:v>
                </c:pt>
              </c:numCache>
            </c:numRef>
          </c:yVal>
        </c:ser>
        <c:ser>
          <c:idx val="3"/>
          <c:order val="3"/>
          <c:tx>
            <c:strRef>
              <c:f>'CCP(S)_R2_summary_IOC115'!$E$170</c:f>
              <c:strCache>
                <c:ptCount val="1"/>
                <c:pt idx="0">
                  <c:v>P3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31750">
                <a:solidFill>
                  <a:srgbClr val="FFC0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'CCP(S)_R2_summary_IOC115'!$I$183:$M$183</c:f>
              <c:numCache>
                <c:formatCode>0.00</c:formatCode>
                <c:ptCount val="5"/>
                <c:pt idx="0">
                  <c:v>0.58408521274915881</c:v>
                </c:pt>
                <c:pt idx="1">
                  <c:v>0.23274752815712946</c:v>
                </c:pt>
                <c:pt idx="2">
                  <c:v>1</c:v>
                </c:pt>
                <c:pt idx="3">
                  <c:v>7.4321765969099063E-2</c:v>
                </c:pt>
                <c:pt idx="4">
                  <c:v>0.17791892089299219</c:v>
                </c:pt>
              </c:numCache>
            </c:numRef>
          </c:yVal>
        </c:ser>
        <c:ser>
          <c:idx val="6"/>
          <c:order val="4"/>
          <c:tx>
            <c:strRef>
              <c:f>'CCP(S)_R2_summary_IOC115'!$E$173</c:f>
              <c:strCache>
                <c:ptCount val="1"/>
                <c:pt idx="0">
                  <c:v>P6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 w="25400">
                <a:solidFill>
                  <a:srgbClr val="00FFFF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'CCP(S)_R2_summary_IOC115'!$I$186:$M$186</c:f>
              <c:numCache>
                <c:formatCode>0.00</c:formatCode>
                <c:ptCount val="5"/>
                <c:pt idx="0">
                  <c:v>0.65043820359334803</c:v>
                </c:pt>
                <c:pt idx="1">
                  <c:v>0.25579314007844278</c:v>
                </c:pt>
                <c:pt idx="2">
                  <c:v>1</c:v>
                </c:pt>
                <c:pt idx="3">
                  <c:v>0.10010390352351535</c:v>
                </c:pt>
                <c:pt idx="4">
                  <c:v>0.24818692668772555</c:v>
                </c:pt>
              </c:numCache>
            </c:numRef>
          </c:yVal>
        </c:ser>
        <c:axId val="94375936"/>
        <c:axId val="94377472"/>
      </c:scatterChart>
      <c:catAx>
        <c:axId val="9437593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377472"/>
        <c:crossesAt val="0"/>
        <c:lblAlgn val="ctr"/>
        <c:lblOffset val="100"/>
        <c:tickLblSkip val="1"/>
        <c:tickMarkSkip val="1"/>
      </c:catAx>
      <c:valAx>
        <c:axId val="94377472"/>
        <c:scaling>
          <c:orientation val="minMax"/>
        </c:scaling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FCR</a:t>
                </a:r>
              </a:p>
            </c:rich>
          </c:tx>
          <c:layout>
            <c:manualLayout>
              <c:xMode val="edge"/>
              <c:yMode val="edge"/>
              <c:x val="1.9906735433027921E-2"/>
              <c:y val="0.38724591966495003"/>
            </c:manualLayout>
          </c:layout>
        </c:title>
        <c:numFmt formatCode="0.0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37593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0"/>
          <c:order val="0"/>
          <c:tx>
            <c:strRef>
              <c:f>'CCP(S)_R2_summary_IOC115'!$H$178</c:f>
              <c:strCache>
                <c:ptCount val="1"/>
                <c:pt idx="0">
                  <c:v>Median Fluo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6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7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8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9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0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1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2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cat>
            <c:strRef>
              <c:f>'CCP(S)_R2_summary_IOC115'!$I$167:$M$167</c:f>
              <c:strCache>
                <c:ptCount val="5"/>
                <c:pt idx="0">
                  <c:v>R</c:v>
                </c:pt>
                <c:pt idx="1">
                  <c:v>1Omy</c:v>
                </c:pt>
                <c:pt idx="2">
                  <c:v>2U</c:v>
                </c:pt>
                <c:pt idx="3">
                  <c:v>3Rot</c:v>
                </c:pt>
                <c:pt idx="4">
                  <c:v>4S</c:v>
                </c:pt>
              </c:strCache>
            </c:strRef>
          </c:cat>
          <c:val>
            <c:numRef>
              <c:f>'CCP(S)_R2_summary_IOC115'!$I$178:$M$178</c:f>
              <c:numCache>
                <c:formatCode>0.00</c:formatCode>
                <c:ptCount val="5"/>
                <c:pt idx="0">
                  <c:v>30.71666586666667</c:v>
                </c:pt>
                <c:pt idx="1">
                  <c:v>12.921100550275138</c:v>
                </c:pt>
                <c:pt idx="2">
                  <c:v>34.322252744310575</c:v>
                </c:pt>
                <c:pt idx="3">
                  <c:v>6.8600919886268601</c:v>
                </c:pt>
                <c:pt idx="4">
                  <c:v>14.421464774455147</c:v>
                </c:pt>
              </c:numCache>
            </c:numRef>
          </c:val>
        </c:ser>
        <c:gapWidth val="50"/>
        <c:axId val="94523392"/>
        <c:axId val="94524928"/>
      </c:barChart>
      <c:scatterChart>
        <c:scatterStyle val="lineMarker"/>
        <c:ser>
          <c:idx val="4"/>
          <c:order val="1"/>
          <c:tx>
            <c:strRef>
              <c:f>'CCP(S)_R2_summary_IOC115'!$E$171</c:f>
              <c:strCache>
                <c:ptCount val="1"/>
                <c:pt idx="0">
                  <c:v>P4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 w="25400">
                <a:solidFill>
                  <a:schemeClr val="tx1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'CCP(S)_R2_summary_IOC115'!$I$171:$M$171</c:f>
              <c:numCache>
                <c:formatCode>0.00</c:formatCode>
                <c:ptCount val="5"/>
                <c:pt idx="0">
                  <c:v>31.622153679999997</c:v>
                </c:pt>
                <c:pt idx="1">
                  <c:v>12.974756362420596</c:v>
                </c:pt>
                <c:pt idx="2">
                  <c:v>34.510715872219436</c:v>
                </c:pt>
                <c:pt idx="3">
                  <c:v>6.5819639396984924</c:v>
                </c:pt>
                <c:pt idx="4">
                  <c:v>15.271686125211504</c:v>
                </c:pt>
              </c:numCache>
            </c:numRef>
          </c:yVal>
        </c:ser>
        <c:ser>
          <c:idx val="5"/>
          <c:order val="2"/>
          <c:tx>
            <c:strRef>
              <c:f>'CCP(S)_R2_summary_IOC115'!$E$172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noFill/>
              <a:ln w="50800">
                <a:solidFill>
                  <a:srgbClr val="CC33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'CCP(S)_R2_summary_IOC115'!$I$172:$M$172</c:f>
              <c:numCache>
                <c:formatCode>0.00</c:formatCode>
                <c:ptCount val="5"/>
                <c:pt idx="0">
                  <c:v>30.71666586666667</c:v>
                </c:pt>
                <c:pt idx="1">
                  <c:v>12.822536008024072</c:v>
                </c:pt>
                <c:pt idx="2">
                  <c:v>34.322252744310575</c:v>
                </c:pt>
                <c:pt idx="3">
                  <c:v>7.1357871627283398</c:v>
                </c:pt>
                <c:pt idx="4">
                  <c:v>14.169229388860673</c:v>
                </c:pt>
              </c:numCache>
            </c:numRef>
          </c:yVal>
        </c:ser>
        <c:ser>
          <c:idx val="7"/>
          <c:order val="3"/>
          <c:tx>
            <c:strRef>
              <c:f>'CCP(S)_R2_summary_IOC115'!$E$174</c:f>
              <c:strCache>
                <c:ptCount val="1"/>
                <c:pt idx="0">
                  <c:v>P7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'CCP(S)_R2_summary_IOC115'!$I$174:$M$174</c:f>
              <c:numCache>
                <c:formatCode>0.00</c:formatCode>
                <c:ptCount val="5"/>
                <c:pt idx="0">
                  <c:v>25.476923333333335</c:v>
                </c:pt>
                <c:pt idx="1">
                  <c:v>12.921100550275138</c:v>
                </c:pt>
                <c:pt idx="2">
                  <c:v>27.269934934934934</c:v>
                </c:pt>
                <c:pt idx="3">
                  <c:v>6.8600919886268601</c:v>
                </c:pt>
                <c:pt idx="4">
                  <c:v>14.421464774455147</c:v>
                </c:pt>
              </c:numCache>
            </c:numRef>
          </c:yVal>
        </c:ser>
        <c:axId val="94523392"/>
        <c:axId val="94524928"/>
      </c:scatterChart>
      <c:catAx>
        <c:axId val="9452339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524928"/>
        <c:crossesAt val="0"/>
        <c:lblAlgn val="ctr"/>
        <c:lblOffset val="100"/>
        <c:tickLblSkip val="1"/>
        <c:tickMarkSkip val="1"/>
      </c:catAx>
      <c:valAx>
        <c:axId val="9452492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O2 flow per cells [pmol/(s*Mill)]</a:t>
                </a:r>
              </a:p>
            </c:rich>
          </c:tx>
          <c:layout>
            <c:manualLayout>
              <c:xMode val="edge"/>
              <c:yMode val="edge"/>
              <c:x val="1.9906729916774377E-2"/>
              <c:y val="0.12531041999269121"/>
            </c:manualLayout>
          </c:layout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52339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0"/>
          <c:order val="0"/>
          <c:tx>
            <c:strRef>
              <c:f>'CCP(S)_R2_summary_IOC115'!$H$191</c:f>
              <c:strCache>
                <c:ptCount val="1"/>
                <c:pt idx="0">
                  <c:v>Median Fluo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6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7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8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9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0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1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2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cat>
            <c:strRef>
              <c:f>'CCP(S)_R2_summary_IOC115'!$I$180:$M$180</c:f>
              <c:strCache>
                <c:ptCount val="5"/>
                <c:pt idx="0">
                  <c:v>R</c:v>
                </c:pt>
                <c:pt idx="1">
                  <c:v>1Omy</c:v>
                </c:pt>
                <c:pt idx="2">
                  <c:v>2U</c:v>
                </c:pt>
                <c:pt idx="3">
                  <c:v>3Rot</c:v>
                </c:pt>
                <c:pt idx="4">
                  <c:v>4S</c:v>
                </c:pt>
              </c:strCache>
            </c:strRef>
          </c:cat>
          <c:val>
            <c:numRef>
              <c:f>'CCP(S)_R2_summary_IOC115'!$I$191:$M$191</c:f>
              <c:numCache>
                <c:formatCode>0.00</c:formatCode>
                <c:ptCount val="5"/>
                <c:pt idx="0">
                  <c:v>0.91951786996598084</c:v>
                </c:pt>
                <c:pt idx="1">
                  <c:v>0.37615176034712905</c:v>
                </c:pt>
                <c:pt idx="2">
                  <c:v>1</c:v>
                </c:pt>
                <c:pt idx="3">
                  <c:v>0.20759244879390015</c:v>
                </c:pt>
                <c:pt idx="4">
                  <c:v>0.43741326451594981</c:v>
                </c:pt>
              </c:numCache>
            </c:numRef>
          </c:val>
        </c:ser>
        <c:gapWidth val="50"/>
        <c:axId val="94621696"/>
        <c:axId val="94623232"/>
      </c:barChart>
      <c:scatterChart>
        <c:scatterStyle val="lineMarker"/>
        <c:ser>
          <c:idx val="4"/>
          <c:order val="1"/>
          <c:tx>
            <c:strRef>
              <c:f>'CCP(S)_R2_summary_IOC115'!$E$171</c:f>
              <c:strCache>
                <c:ptCount val="1"/>
                <c:pt idx="0">
                  <c:v>P4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 w="25400">
                <a:solidFill>
                  <a:schemeClr val="tx1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'CCP(S)_R2_summary_IOC115'!$I$184:$M$184</c:f>
              <c:numCache>
                <c:formatCode>0.00</c:formatCode>
                <c:ptCount val="5"/>
                <c:pt idx="0">
                  <c:v>0.91951786996598084</c:v>
                </c:pt>
                <c:pt idx="1">
                  <c:v>0.37615176034712905</c:v>
                </c:pt>
                <c:pt idx="2">
                  <c:v>1</c:v>
                </c:pt>
                <c:pt idx="3">
                  <c:v>0.19043523586829686</c:v>
                </c:pt>
                <c:pt idx="4">
                  <c:v>0.43741326451594981</c:v>
                </c:pt>
              </c:numCache>
            </c:numRef>
          </c:yVal>
        </c:ser>
        <c:ser>
          <c:idx val="5"/>
          <c:order val="2"/>
          <c:tx>
            <c:strRef>
              <c:f>'CCP(S)_R2_summary_IOC115'!$E$172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noFill/>
              <a:ln w="50800">
                <a:solidFill>
                  <a:srgbClr val="CC33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'CCP(S)_R2_summary_IOC115'!$I$185:$M$185</c:f>
              <c:numCache>
                <c:formatCode>0.00</c:formatCode>
                <c:ptCount val="5"/>
                <c:pt idx="0">
                  <c:v>0.89854317548142459</c:v>
                </c:pt>
                <c:pt idx="1">
                  <c:v>0.37396758702816507</c:v>
                </c:pt>
                <c:pt idx="2">
                  <c:v>1</c:v>
                </c:pt>
                <c:pt idx="3">
                  <c:v>0.20759244879390015</c:v>
                </c:pt>
                <c:pt idx="4">
                  <c:v>0.40806263368158102</c:v>
                </c:pt>
              </c:numCache>
            </c:numRef>
          </c:yVal>
        </c:ser>
        <c:ser>
          <c:idx val="7"/>
          <c:order val="3"/>
          <c:tx>
            <c:strRef>
              <c:f>'CCP(S)_R2_summary_IOC115'!$E$174</c:f>
              <c:strCache>
                <c:ptCount val="1"/>
                <c:pt idx="0">
                  <c:v>P7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'CCP(S)_R2_summary_IOC115'!$I$187:$M$187</c:f>
              <c:numCache>
                <c:formatCode>0.00</c:formatCode>
                <c:ptCount val="5"/>
                <c:pt idx="0">
                  <c:v>0.93518469405740368</c:v>
                </c:pt>
                <c:pt idx="1">
                  <c:v>0.47405934771800051</c:v>
                </c:pt>
                <c:pt idx="2">
                  <c:v>1</c:v>
                </c:pt>
                <c:pt idx="3">
                  <c:v>0.25093292696095137</c:v>
                </c:pt>
                <c:pt idx="4">
                  <c:v>0.52222405553935347</c:v>
                </c:pt>
              </c:numCache>
            </c:numRef>
          </c:yVal>
        </c:ser>
        <c:axId val="94621696"/>
        <c:axId val="94623232"/>
      </c:scatterChart>
      <c:catAx>
        <c:axId val="9462169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623232"/>
        <c:crossesAt val="0"/>
        <c:lblAlgn val="ctr"/>
        <c:lblOffset val="100"/>
        <c:tickLblSkip val="1"/>
        <c:tickMarkSkip val="1"/>
      </c:catAx>
      <c:valAx>
        <c:axId val="94623232"/>
        <c:scaling>
          <c:orientation val="minMax"/>
        </c:scaling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FCR</a:t>
                </a:r>
              </a:p>
            </c:rich>
          </c:tx>
          <c:layout>
            <c:manualLayout>
              <c:xMode val="edge"/>
              <c:yMode val="edge"/>
              <c:x val="1.9906735433027928E-2"/>
              <c:y val="0.38724591966495026"/>
            </c:manualLayout>
          </c:layout>
        </c:title>
        <c:numFmt formatCode="0.0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62169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'CCP(S)_R1 vs CCP(S)_R2 '!$C$1</c:f>
              <c:strCache>
                <c:ptCount val="1"/>
                <c:pt idx="0">
                  <c:v>CCP(S)_R1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6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7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8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9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0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1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2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cat>
            <c:strRef>
              <c:f>'CCP(S)_R1 vs CCP(S)_R2 '!$G$2:$L$2</c:f>
              <c:strCache>
                <c:ptCount val="6"/>
                <c:pt idx="0">
                  <c:v>R</c:v>
                </c:pt>
                <c:pt idx="2">
                  <c:v>1U</c:v>
                </c:pt>
                <c:pt idx="3">
                  <c:v>2Rot</c:v>
                </c:pt>
                <c:pt idx="4">
                  <c:v>3S</c:v>
                </c:pt>
                <c:pt idx="5">
                  <c:v>4Ama</c:v>
                </c:pt>
              </c:strCache>
            </c:strRef>
          </c:cat>
          <c:val>
            <c:numRef>
              <c:f>'CCP(S)_R1 vs CCP(S)_R2 '!$G$11:$L$11</c:f>
              <c:numCache>
                <c:formatCode>General</c:formatCode>
                <c:ptCount val="6"/>
                <c:pt idx="0" formatCode="0.00">
                  <c:v>28.812624299999996</c:v>
                </c:pt>
                <c:pt idx="2" formatCode="0.00">
                  <c:v>51.074072225579059</c:v>
                </c:pt>
                <c:pt idx="3" formatCode="0.00">
                  <c:v>4.7168174389836173</c:v>
                </c:pt>
                <c:pt idx="4" formatCode="0.00">
                  <c:v>11.202659880000001</c:v>
                </c:pt>
                <c:pt idx="5" formatCode="0.00">
                  <c:v>3.4247224168363881</c:v>
                </c:pt>
              </c:numCache>
            </c:numRef>
          </c:val>
        </c:ser>
        <c:gapWidth val="50"/>
        <c:axId val="94836992"/>
        <c:axId val="94842880"/>
      </c:barChart>
      <c:catAx>
        <c:axId val="9483699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842880"/>
        <c:crossesAt val="0"/>
        <c:lblAlgn val="ctr"/>
        <c:lblOffset val="100"/>
        <c:tickLblSkip val="1"/>
        <c:tickMarkSkip val="1"/>
      </c:catAx>
      <c:valAx>
        <c:axId val="9484288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O2 flow per cells [pmol/(s*Mill)]</a:t>
                </a:r>
              </a:p>
            </c:rich>
          </c:tx>
          <c:layout>
            <c:manualLayout>
              <c:xMode val="edge"/>
              <c:yMode val="edge"/>
              <c:x val="1.9906729916774366E-2"/>
              <c:y val="0.12531041999269121"/>
            </c:manualLayout>
          </c:layout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83699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'CCP(S)_R1 vs CCP(S)_R2 '!$C$15</c:f>
              <c:strCache>
                <c:ptCount val="1"/>
                <c:pt idx="0">
                  <c:v>CCP(S)_R2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6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7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8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9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0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1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2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cat>
            <c:strRef>
              <c:f>'CCP(S)_R1 vs CCP(S)_R2 '!$G$16:$L$16</c:f>
              <c:strCache>
                <c:ptCount val="6"/>
                <c:pt idx="0">
                  <c:v>R</c:v>
                </c:pt>
                <c:pt idx="1">
                  <c:v>1Omy</c:v>
                </c:pt>
                <c:pt idx="2">
                  <c:v>2U</c:v>
                </c:pt>
                <c:pt idx="3">
                  <c:v>3Rot</c:v>
                </c:pt>
                <c:pt idx="4">
                  <c:v>4S</c:v>
                </c:pt>
                <c:pt idx="5">
                  <c:v>5Ama</c:v>
                </c:pt>
              </c:strCache>
            </c:strRef>
          </c:cat>
          <c:val>
            <c:numRef>
              <c:f>'CCP(S)_R1 vs CCP(S)_R2 '!$G$25:$L$25</c:f>
              <c:numCache>
                <c:formatCode>0.00</c:formatCode>
                <c:ptCount val="6"/>
                <c:pt idx="0">
                  <c:v>31.164745719999999</c:v>
                </c:pt>
                <c:pt idx="1">
                  <c:v>12.974756362420596</c:v>
                </c:pt>
                <c:pt idx="2">
                  <c:v>46.003011966499159</c:v>
                </c:pt>
                <c:pt idx="3">
                  <c:v>5.2766146197654944</c:v>
                </c:pt>
                <c:pt idx="4">
                  <c:v>13.893536165311655</c:v>
                </c:pt>
                <c:pt idx="5">
                  <c:v>3.7291493888606735</c:v>
                </c:pt>
              </c:numCache>
            </c:numRef>
          </c:val>
        </c:ser>
        <c:gapWidth val="50"/>
        <c:axId val="94880512"/>
        <c:axId val="94882048"/>
      </c:barChart>
      <c:catAx>
        <c:axId val="9488051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882048"/>
        <c:crossesAt val="0"/>
        <c:lblAlgn val="ctr"/>
        <c:lblOffset val="100"/>
        <c:tickLblSkip val="1"/>
        <c:tickMarkSkip val="1"/>
      </c:catAx>
      <c:valAx>
        <c:axId val="9488204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O2 flow per cells [pmol/(s*Mill)]</a:t>
                </a:r>
              </a:p>
            </c:rich>
          </c:tx>
          <c:layout>
            <c:manualLayout>
              <c:xMode val="edge"/>
              <c:yMode val="edge"/>
              <c:x val="1.9906729916774377E-2"/>
              <c:y val="0.12531041999269121"/>
            </c:manualLayout>
          </c:layout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8805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/>
    <c:plotArea>
      <c:layout>
        <c:manualLayout>
          <c:layoutTarget val="inner"/>
          <c:xMode val="edge"/>
          <c:yMode val="edge"/>
          <c:x val="0.12611559182632542"/>
          <c:y val="0.1270387173410453"/>
          <c:w val="0.8245820183408249"/>
          <c:h val="0.71118775245290611"/>
        </c:manualLayout>
      </c:layout>
      <c:barChart>
        <c:barDir val="col"/>
        <c:grouping val="clustered"/>
        <c:ser>
          <c:idx val="1"/>
          <c:order val="0"/>
          <c:tx>
            <c:strRef>
              <c:f>'CCP(S)_R1 vs CCP(S)_R2 '!$C$1</c:f>
              <c:strCache>
                <c:ptCount val="1"/>
                <c:pt idx="0">
                  <c:v>CCP(S)_R1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cat>
            <c:strRef>
              <c:f>'CCP(S)_R1 vs CCP(S)_R2 '!$G$2:$L$2</c:f>
              <c:strCache>
                <c:ptCount val="6"/>
                <c:pt idx="0">
                  <c:v>R</c:v>
                </c:pt>
                <c:pt idx="2">
                  <c:v>1U</c:v>
                </c:pt>
                <c:pt idx="3">
                  <c:v>2Rot</c:v>
                </c:pt>
                <c:pt idx="4">
                  <c:v>3S</c:v>
                </c:pt>
                <c:pt idx="5">
                  <c:v>4Ama</c:v>
                </c:pt>
              </c:strCache>
            </c:strRef>
          </c:cat>
          <c:val>
            <c:numRef>
              <c:f>'CCP(S)_R1 vs CCP(S)_R2 '!$G$11:$L$11</c:f>
              <c:numCache>
                <c:formatCode>General</c:formatCode>
                <c:ptCount val="6"/>
                <c:pt idx="0" formatCode="0.00">
                  <c:v>28.812624299999996</c:v>
                </c:pt>
                <c:pt idx="2" formatCode="0.00">
                  <c:v>51.074072225579059</c:v>
                </c:pt>
                <c:pt idx="3" formatCode="0.00">
                  <c:v>4.7168174389836173</c:v>
                </c:pt>
                <c:pt idx="4" formatCode="0.00">
                  <c:v>11.202659880000001</c:v>
                </c:pt>
                <c:pt idx="5" formatCode="0.00">
                  <c:v>3.4247224168363881</c:v>
                </c:pt>
              </c:numCache>
            </c:numRef>
          </c:val>
        </c:ser>
        <c:ser>
          <c:idx val="0"/>
          <c:order val="1"/>
          <c:tx>
            <c:strRef>
              <c:f>'CCP(S)_R1 vs CCP(S)_R2 '!$C$15</c:f>
              <c:strCache>
                <c:ptCount val="1"/>
                <c:pt idx="0">
                  <c:v>CCP(S)_R2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6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7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8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9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0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1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2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cat>
            <c:strRef>
              <c:f>'CCP(S)_R1 vs CCP(S)_R2 '!$G$16:$L$16</c:f>
              <c:strCache>
                <c:ptCount val="6"/>
                <c:pt idx="0">
                  <c:v>R</c:v>
                </c:pt>
                <c:pt idx="1">
                  <c:v>1Omy</c:v>
                </c:pt>
                <c:pt idx="2">
                  <c:v>2U</c:v>
                </c:pt>
                <c:pt idx="3">
                  <c:v>3Rot</c:v>
                </c:pt>
                <c:pt idx="4">
                  <c:v>4S</c:v>
                </c:pt>
                <c:pt idx="5">
                  <c:v>5Ama</c:v>
                </c:pt>
              </c:strCache>
            </c:strRef>
          </c:cat>
          <c:val>
            <c:numRef>
              <c:f>'CCP(S)_R1 vs CCP(S)_R2 '!$G$25:$L$25</c:f>
              <c:numCache>
                <c:formatCode>0.00</c:formatCode>
                <c:ptCount val="6"/>
                <c:pt idx="0">
                  <c:v>31.164745719999999</c:v>
                </c:pt>
                <c:pt idx="1">
                  <c:v>12.974756362420596</c:v>
                </c:pt>
                <c:pt idx="2">
                  <c:v>46.003011966499159</c:v>
                </c:pt>
                <c:pt idx="3">
                  <c:v>5.2766146197654944</c:v>
                </c:pt>
                <c:pt idx="4">
                  <c:v>13.893536165311655</c:v>
                </c:pt>
                <c:pt idx="5">
                  <c:v>3.7291493888606735</c:v>
                </c:pt>
              </c:numCache>
            </c:numRef>
          </c:val>
        </c:ser>
        <c:gapWidth val="50"/>
        <c:axId val="95070464"/>
        <c:axId val="95072256"/>
      </c:barChart>
      <c:catAx>
        <c:axId val="9507046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072256"/>
        <c:crossesAt val="0"/>
        <c:lblAlgn val="ctr"/>
        <c:lblOffset val="100"/>
        <c:tickLblSkip val="1"/>
        <c:tickMarkSkip val="1"/>
      </c:catAx>
      <c:valAx>
        <c:axId val="9507225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O2 flow per cells [pmol/(s*Mill)]</a:t>
                </a:r>
              </a:p>
            </c:rich>
          </c:tx>
          <c:layout>
            <c:manualLayout>
              <c:xMode val="edge"/>
              <c:yMode val="edge"/>
              <c:x val="1.9906729916774384E-2"/>
              <c:y val="0.12531041999269121"/>
            </c:manualLayout>
          </c:layout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070464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06571243371907"/>
          <c:y val="0.16101621177072656"/>
          <c:w val="0.15186649239695246"/>
          <c:h val="0.12151834934229311"/>
        </c:manualLayout>
      </c:layout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0"/>
          <c:order val="0"/>
          <c:tx>
            <c:strRef>
              <c:f>RP1_summary_IOC115!$H$189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6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7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8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9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0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1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2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cat>
            <c:strRef>
              <c:f>RP1_summary_IOC115!$I$180:$S$180</c:f>
              <c:strCache>
                <c:ptCount val="11"/>
                <c:pt idx="0">
                  <c:v>R</c:v>
                </c:pt>
                <c:pt idx="1">
                  <c:v>1PM</c:v>
                </c:pt>
                <c:pt idx="2">
                  <c:v>2D</c:v>
                </c:pt>
                <c:pt idx="3">
                  <c:v>D(c)</c:v>
                </c:pt>
                <c:pt idx="4">
                  <c:v>3U</c:v>
                </c:pt>
                <c:pt idx="5">
                  <c:v>4G</c:v>
                </c:pt>
                <c:pt idx="6">
                  <c:v>5S</c:v>
                </c:pt>
                <c:pt idx="7">
                  <c:v>6Oct</c:v>
                </c:pt>
                <c:pt idx="8">
                  <c:v>7Rot</c:v>
                </c:pt>
                <c:pt idx="9">
                  <c:v>8Gp</c:v>
                </c:pt>
                <c:pt idx="10">
                  <c:v>9Ama</c:v>
                </c:pt>
              </c:strCache>
            </c:strRef>
          </c:cat>
          <c:val>
            <c:numRef>
              <c:f>RP1_summary_IOC115!$I$189:$S$189</c:f>
              <c:numCache>
                <c:formatCode>0.00</c:formatCode>
                <c:ptCount val="11"/>
                <c:pt idx="0">
                  <c:v>0.46746642625207124</c:v>
                </c:pt>
                <c:pt idx="1">
                  <c:v>0.17665422307688713</c:v>
                </c:pt>
                <c:pt idx="2">
                  <c:v>0.43661268412280241</c:v>
                </c:pt>
                <c:pt idx="3">
                  <c:v>0.48103849999650772</c:v>
                </c:pt>
                <c:pt idx="4">
                  <c:v>0.63678739188143385</c:v>
                </c:pt>
                <c:pt idx="5">
                  <c:v>0.46156938413085236</c:v>
                </c:pt>
                <c:pt idx="6">
                  <c:v>1</c:v>
                </c:pt>
                <c:pt idx="7">
                  <c:v>1.0200319876184294</c:v>
                </c:pt>
                <c:pt idx="8">
                  <c:v>0.79734893297734677</c:v>
                </c:pt>
                <c:pt idx="9">
                  <c:v>0.94845929781073479</c:v>
                </c:pt>
                <c:pt idx="10">
                  <c:v>1.3525415090656256E-2</c:v>
                </c:pt>
              </c:numCache>
            </c:numRef>
          </c:val>
        </c:ser>
        <c:gapWidth val="50"/>
        <c:axId val="90621440"/>
        <c:axId val="90622976"/>
      </c:barChart>
      <c:scatterChart>
        <c:scatterStyle val="lineMarker"/>
        <c:ser>
          <c:idx val="1"/>
          <c:order val="1"/>
          <c:tx>
            <c:strRef>
              <c:f>RP1_summary_IOC115!$E$168</c:f>
              <c:strCache>
                <c:ptCount val="1"/>
                <c:pt idx="0">
                  <c:v>P1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3175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RP1_summary_IOC115!$I$181:$S$181</c:f>
              <c:numCache>
                <c:formatCode>0.00</c:formatCode>
                <c:ptCount val="11"/>
                <c:pt idx="0">
                  <c:v>0.47017425839751559</c:v>
                </c:pt>
                <c:pt idx="1">
                  <c:v>0.21179209934177887</c:v>
                </c:pt>
                <c:pt idx="2">
                  <c:v>0.47398721270158511</c:v>
                </c:pt>
                <c:pt idx="3">
                  <c:v>0.53239696887770871</c:v>
                </c:pt>
                <c:pt idx="4">
                  <c:v>0.69372045891282452</c:v>
                </c:pt>
                <c:pt idx="5">
                  <c:v>0.45077764591307506</c:v>
                </c:pt>
                <c:pt idx="6">
                  <c:v>1</c:v>
                </c:pt>
                <c:pt idx="7">
                  <c:v>1.0200319876184294</c:v>
                </c:pt>
                <c:pt idx="8">
                  <c:v>0.79734893297734677</c:v>
                </c:pt>
                <c:pt idx="9">
                  <c:v>0.94845929781073479</c:v>
                </c:pt>
                <c:pt idx="10">
                  <c:v>2.9895902920661618E-2</c:v>
                </c:pt>
              </c:numCache>
            </c:numRef>
          </c:yVal>
        </c:ser>
        <c:ser>
          <c:idx val="2"/>
          <c:order val="2"/>
          <c:tx>
            <c:strRef>
              <c:f>RP1_summary_IOC115!$E$169</c:f>
              <c:strCache>
                <c:ptCount val="1"/>
                <c:pt idx="0">
                  <c:v>P2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 w="31750">
                <a:solidFill>
                  <a:srgbClr val="7030A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RP1_summary_IOC115!$I$182:$S$182</c:f>
              <c:numCache>
                <c:formatCode>0.00</c:formatCode>
                <c:ptCount val="11"/>
                <c:pt idx="0">
                  <c:v>0.43390139572797981</c:v>
                </c:pt>
                <c:pt idx="1">
                  <c:v>0.18495804360945362</c:v>
                </c:pt>
                <c:pt idx="2">
                  <c:v>0.41134814664184388</c:v>
                </c:pt>
                <c:pt idx="3">
                  <c:v>0.42823240841485888</c:v>
                </c:pt>
                <c:pt idx="4">
                  <c:v>0.51738896150258962</c:v>
                </c:pt>
                <c:pt idx="5">
                  <c:v>0.41233755778005216</c:v>
                </c:pt>
                <c:pt idx="6">
                  <c:v>1</c:v>
                </c:pt>
                <c:pt idx="7">
                  <c:v>1.0231112510048868</c:v>
                </c:pt>
                <c:pt idx="8">
                  <c:v>0.88420954809655605</c:v>
                </c:pt>
                <c:pt idx="9">
                  <c:v>0.98786951467041806</c:v>
                </c:pt>
                <c:pt idx="10">
                  <c:v>1.3525415090656256E-2</c:v>
                </c:pt>
              </c:numCache>
            </c:numRef>
          </c:yVal>
        </c:ser>
        <c:ser>
          <c:idx val="3"/>
          <c:order val="3"/>
          <c:tx>
            <c:strRef>
              <c:f>RP1_summary_IOC115!$E$170</c:f>
              <c:strCache>
                <c:ptCount val="1"/>
                <c:pt idx="0">
                  <c:v>P3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31750">
                <a:solidFill>
                  <a:srgbClr val="FFC0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RP1_summary_IOC115!$I$183:$S$183</c:f>
              <c:numCache>
                <c:formatCode>0.00</c:formatCode>
                <c:ptCount val="11"/>
                <c:pt idx="0">
                  <c:v>0.49162379880562213</c:v>
                </c:pt>
                <c:pt idx="1">
                  <c:v>0.16728155129312047</c:v>
                </c:pt>
                <c:pt idx="2">
                  <c:v>0.45472826124219989</c:v>
                </c:pt>
                <c:pt idx="3">
                  <c:v>0.53049672975725126</c:v>
                </c:pt>
                <c:pt idx="4">
                  <c:v>0.75608817390907679</c:v>
                </c:pt>
                <c:pt idx="5">
                  <c:v>0.55571826761149756</c:v>
                </c:pt>
                <c:pt idx="6">
                  <c:v>1</c:v>
                </c:pt>
                <c:pt idx="7">
                  <c:v>1.0172074080542541</c:v>
                </c:pt>
                <c:pt idx="8">
                  <c:v>0.73469923863664222</c:v>
                </c:pt>
                <c:pt idx="9">
                  <c:v>0.82110425222878902</c:v>
                </c:pt>
                <c:pt idx="10">
                  <c:v>1.3072730074489841E-2</c:v>
                </c:pt>
              </c:numCache>
            </c:numRef>
          </c:yVal>
        </c:ser>
        <c:ser>
          <c:idx val="4"/>
          <c:order val="4"/>
          <c:tx>
            <c:strRef>
              <c:f>RP1_summary_IOC115!$E$171</c:f>
              <c:strCache>
                <c:ptCount val="1"/>
                <c:pt idx="0">
                  <c:v>P4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 w="25400">
                <a:solidFill>
                  <a:schemeClr val="tx1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RP1_summary_IOC115!$I$184:$S$184</c:f>
              <c:numCache>
                <c:formatCode>0.00</c:formatCode>
                <c:ptCount val="11"/>
                <c:pt idx="0">
                  <c:v>0.46746642625207124</c:v>
                </c:pt>
                <c:pt idx="1">
                  <c:v>0.1539802492107733</c:v>
                </c:pt>
                <c:pt idx="2">
                  <c:v>0.37225665623056736</c:v>
                </c:pt>
                <c:pt idx="3">
                  <c:v>0.3988235628818626</c:v>
                </c:pt>
                <c:pt idx="4">
                  <c:v>0.48152727889385627</c:v>
                </c:pt>
                <c:pt idx="5">
                  <c:v>0.44326916852474479</c:v>
                </c:pt>
                <c:pt idx="6">
                  <c:v>1</c:v>
                </c:pt>
                <c:pt idx="7">
                  <c:v>1.0610119953371391</c:v>
                </c:pt>
                <c:pt idx="8">
                  <c:v>0.87291654899896443</c:v>
                </c:pt>
                <c:pt idx="9">
                  <c:v>0.97615334799859166</c:v>
                </c:pt>
                <c:pt idx="10">
                  <c:v>1.4930349259803446E-3</c:v>
                </c:pt>
              </c:numCache>
            </c:numRef>
          </c:yVal>
        </c:ser>
        <c:ser>
          <c:idx val="5"/>
          <c:order val="5"/>
          <c:tx>
            <c:strRef>
              <c:f>RP1_summary_IOC115!$E$172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noFill/>
              <a:ln w="50800">
                <a:solidFill>
                  <a:srgbClr val="CC33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RP1_summary_IOC115!$I$185:$S$185</c:f>
              <c:numCache>
                <c:formatCode>0.00</c:formatCode>
                <c:ptCount val="11"/>
                <c:pt idx="0">
                  <c:v>0.47928380233426149</c:v>
                </c:pt>
                <c:pt idx="1">
                  <c:v>0.16227054071463934</c:v>
                </c:pt>
                <c:pt idx="2">
                  <c:v>0.41394182831373821</c:v>
                </c:pt>
                <c:pt idx="3">
                  <c:v>0.47281852024518234</c:v>
                </c:pt>
                <c:pt idx="4">
                  <c:v>0.60494555214679291</c:v>
                </c:pt>
                <c:pt idx="5">
                  <c:v>0.59607338558805123</c:v>
                </c:pt>
                <c:pt idx="6">
                  <c:v>1</c:v>
                </c:pt>
                <c:pt idx="7">
                  <c:v>1.1230976172525158</c:v>
                </c:pt>
                <c:pt idx="8">
                  <c:v>0.93511977369925336</c:v>
                </c:pt>
                <c:pt idx="9">
                  <c:v>1.0439825276838657</c:v>
                </c:pt>
                <c:pt idx="10">
                  <c:v>1.8443230238770505E-2</c:v>
                </c:pt>
              </c:numCache>
            </c:numRef>
          </c:yVal>
        </c:ser>
        <c:ser>
          <c:idx val="6"/>
          <c:order val="6"/>
          <c:tx>
            <c:strRef>
              <c:f>RP1_summary_IOC115!$E$173</c:f>
              <c:strCache>
                <c:ptCount val="1"/>
                <c:pt idx="0">
                  <c:v>P6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 w="25400">
                <a:solidFill>
                  <a:srgbClr val="00FFFF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RP1_summary_IOC115!$I$186:$S$186</c:f>
              <c:numCache>
                <c:formatCode>0.00</c:formatCode>
                <c:ptCount val="11"/>
                <c:pt idx="0">
                  <c:v>0.46668484340241317</c:v>
                </c:pt>
                <c:pt idx="1">
                  <c:v>0.17665422307688713</c:v>
                </c:pt>
                <c:pt idx="2">
                  <c:v>0.43661268412280241</c:v>
                </c:pt>
                <c:pt idx="3">
                  <c:v>0.48103849999650772</c:v>
                </c:pt>
                <c:pt idx="4">
                  <c:v>0.63678739188143385</c:v>
                </c:pt>
                <c:pt idx="5">
                  <c:v>0.56374194371282782</c:v>
                </c:pt>
                <c:pt idx="6">
                  <c:v>1</c:v>
                </c:pt>
                <c:pt idx="7">
                  <c:v>1.0152962700218371</c:v>
                </c:pt>
                <c:pt idx="8">
                  <c:v>0.74515939017741839</c:v>
                </c:pt>
                <c:pt idx="9">
                  <c:v>0.88165455116557334</c:v>
                </c:pt>
                <c:pt idx="10">
                  <c:v>1.9105357715554248E-2</c:v>
                </c:pt>
              </c:numCache>
            </c:numRef>
          </c:yVal>
        </c:ser>
        <c:ser>
          <c:idx val="7"/>
          <c:order val="7"/>
          <c:tx>
            <c:strRef>
              <c:f>RP1_summary_IOC115!$E$174</c:f>
              <c:strCache>
                <c:ptCount val="1"/>
                <c:pt idx="0">
                  <c:v>P7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RP1_summary_IOC115!$I$187:$S$187</c:f>
              <c:numCache>
                <c:formatCode>0.00</c:formatCode>
                <c:ptCount val="11"/>
                <c:pt idx="0">
                  <c:v>0.46051446769740367</c:v>
                </c:pt>
                <c:pt idx="1">
                  <c:v>0.19095665978208914</c:v>
                </c:pt>
                <c:pt idx="2">
                  <c:v>0.48092118114285587</c:v>
                </c:pt>
                <c:pt idx="3">
                  <c:v>0.52104098655479292</c:v>
                </c:pt>
                <c:pt idx="4">
                  <c:v>0.71935003379520013</c:v>
                </c:pt>
                <c:pt idx="5">
                  <c:v>0.46156938413085236</c:v>
                </c:pt>
                <c:pt idx="6">
                  <c:v>1</c:v>
                </c:pt>
                <c:pt idx="7">
                  <c:v>1.0067023256960879</c:v>
                </c:pt>
                <c:pt idx="8">
                  <c:v>0.72606865112982943</c:v>
                </c:pt>
                <c:pt idx="9">
                  <c:v>0.84115889073565087</c:v>
                </c:pt>
                <c:pt idx="10">
                  <c:v>7.4140405499796532E-3</c:v>
                </c:pt>
              </c:numCache>
            </c:numRef>
          </c:yVal>
        </c:ser>
        <c:axId val="90621440"/>
        <c:axId val="90622976"/>
      </c:scatterChart>
      <c:catAx>
        <c:axId val="9062144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622976"/>
        <c:crossesAt val="0"/>
        <c:lblAlgn val="ctr"/>
        <c:lblOffset val="100"/>
        <c:tickLblSkip val="1"/>
        <c:tickMarkSkip val="1"/>
      </c:catAx>
      <c:valAx>
        <c:axId val="90622976"/>
        <c:scaling>
          <c:orientation val="minMax"/>
        </c:scaling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FCR</a:t>
                </a:r>
              </a:p>
            </c:rich>
          </c:tx>
          <c:layout>
            <c:manualLayout>
              <c:xMode val="edge"/>
              <c:yMode val="edge"/>
              <c:x val="1.9906735433027886E-2"/>
              <c:y val="0.38724591966494953"/>
            </c:manualLayout>
          </c:layout>
        </c:title>
        <c:numFmt formatCode="0.0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621440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0"/>
          <c:order val="0"/>
          <c:tx>
            <c:strRef>
              <c:f>RP2_summary_IOC115!$H$176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6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7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8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9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2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3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14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5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cat>
            <c:strRef>
              <c:f>RP2_summary_IOC115!$I$167:$V$167</c:f>
              <c:strCache>
                <c:ptCount val="14"/>
                <c:pt idx="0">
                  <c:v>R</c:v>
                </c:pt>
                <c:pt idx="1">
                  <c:v>1Dig</c:v>
                </c:pt>
                <c:pt idx="2">
                  <c:v>(D)</c:v>
                </c:pt>
                <c:pt idx="3">
                  <c:v>(M.1)</c:v>
                </c:pt>
                <c:pt idx="4">
                  <c:v>2Oct</c:v>
                </c:pt>
                <c:pt idx="5">
                  <c:v>3M2</c:v>
                </c:pt>
                <c:pt idx="6">
                  <c:v>M(c)</c:v>
                </c:pt>
                <c:pt idx="7">
                  <c:v>4P</c:v>
                </c:pt>
                <c:pt idx="8">
                  <c:v>5G</c:v>
                </c:pt>
                <c:pt idx="9">
                  <c:v>6S</c:v>
                </c:pt>
                <c:pt idx="10">
                  <c:v>7Gp</c:v>
                </c:pt>
                <c:pt idx="11">
                  <c:v>8U</c:v>
                </c:pt>
                <c:pt idx="12">
                  <c:v>9Rot</c:v>
                </c:pt>
                <c:pt idx="13">
                  <c:v>10Ama</c:v>
                </c:pt>
              </c:strCache>
            </c:strRef>
          </c:cat>
          <c:val>
            <c:numRef>
              <c:f>RP2_summary_IOC115!$I$176:$V$176</c:f>
              <c:numCache>
                <c:formatCode>0.00</c:formatCode>
                <c:ptCount val="14"/>
                <c:pt idx="0">
                  <c:v>35.486412653333332</c:v>
                </c:pt>
                <c:pt idx="1">
                  <c:v>7.9098594594594589</c:v>
                </c:pt>
                <c:pt idx="2">
                  <c:v>9.0410583970489604</c:v>
                </c:pt>
                <c:pt idx="3">
                  <c:v>11.67456317204301</c:v>
                </c:pt>
                <c:pt idx="4">
                  <c:v>19.769100493076664</c:v>
                </c:pt>
                <c:pt idx="5">
                  <c:v>37.998608601493551</c:v>
                </c:pt>
                <c:pt idx="6">
                  <c:v>39.992005048907032</c:v>
                </c:pt>
                <c:pt idx="7">
                  <c:v>40.684258296239449</c:v>
                </c:pt>
                <c:pt idx="8">
                  <c:v>41.166029766006687</c:v>
                </c:pt>
                <c:pt idx="9">
                  <c:v>66.899567187274044</c:v>
                </c:pt>
                <c:pt idx="10">
                  <c:v>67.623065365497084</c:v>
                </c:pt>
                <c:pt idx="11">
                  <c:v>111.66874701117831</c:v>
                </c:pt>
                <c:pt idx="12">
                  <c:v>85.158387213204961</c:v>
                </c:pt>
                <c:pt idx="13">
                  <c:v>1.5391280974626731</c:v>
                </c:pt>
              </c:numCache>
            </c:numRef>
          </c:val>
        </c:ser>
        <c:gapWidth val="50"/>
        <c:axId val="91316992"/>
        <c:axId val="91318528"/>
      </c:barChart>
      <c:scatterChart>
        <c:scatterStyle val="lineMarker"/>
        <c:ser>
          <c:idx val="1"/>
          <c:order val="1"/>
          <c:tx>
            <c:strRef>
              <c:f>RP2_summary_IOC115!$E$168</c:f>
              <c:strCache>
                <c:ptCount val="1"/>
                <c:pt idx="0">
                  <c:v>P1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3175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RP2_summary_IOC115!$I$168:$V$168</c:f>
              <c:numCache>
                <c:formatCode>0.00</c:formatCode>
                <c:ptCount val="14"/>
                <c:pt idx="0">
                  <c:v>33.248332699999999</c:v>
                </c:pt>
                <c:pt idx="1">
                  <c:v>6.8198903903903902</c:v>
                </c:pt>
                <c:pt idx="2">
                  <c:v>9.0410583970489604</c:v>
                </c:pt>
                <c:pt idx="3">
                  <c:v>9.9506530443548389</c:v>
                </c:pt>
                <c:pt idx="4">
                  <c:v>19.003091962174942</c:v>
                </c:pt>
                <c:pt idx="5">
                  <c:v>37.998608601493551</c:v>
                </c:pt>
                <c:pt idx="6">
                  <c:v>40.251612346435259</c:v>
                </c:pt>
                <c:pt idx="7">
                  <c:v>41.921867853974753</c:v>
                </c:pt>
                <c:pt idx="8">
                  <c:v>40.883614725651583</c:v>
                </c:pt>
                <c:pt idx="9">
                  <c:v>66.899567187274044</c:v>
                </c:pt>
                <c:pt idx="10">
                  <c:v>67.623065365497084</c:v>
                </c:pt>
                <c:pt idx="11">
                  <c:v>111.66874701117831</c:v>
                </c:pt>
                <c:pt idx="12">
                  <c:v>84.644502740781519</c:v>
                </c:pt>
                <c:pt idx="13">
                  <c:v>2.2184913289280468</c:v>
                </c:pt>
              </c:numCache>
            </c:numRef>
          </c:yVal>
        </c:ser>
        <c:ser>
          <c:idx val="2"/>
          <c:order val="2"/>
          <c:tx>
            <c:strRef>
              <c:f>RP2_summary_IOC115!$E$169</c:f>
              <c:strCache>
                <c:ptCount val="1"/>
                <c:pt idx="0">
                  <c:v>P2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 w="31750">
                <a:solidFill>
                  <a:srgbClr val="7030A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RP2_summary_IOC115!$I$169:$V$169</c:f>
              <c:numCache>
                <c:formatCode>0.00</c:formatCode>
                <c:ptCount val="14"/>
                <c:pt idx="0">
                  <c:v>35.486412653333332</c:v>
                </c:pt>
                <c:pt idx="1">
                  <c:v>13.842430457123791</c:v>
                </c:pt>
                <c:pt idx="2">
                  <c:v>12.568797062374246</c:v>
                </c:pt>
                <c:pt idx="3">
                  <c:v>18.933001424731181</c:v>
                </c:pt>
                <c:pt idx="4">
                  <c:v>24.392775805471125</c:v>
                </c:pt>
                <c:pt idx="5">
                  <c:v>34.05616415372868</c:v>
                </c:pt>
                <c:pt idx="6">
                  <c:v>34.656462771115081</c:v>
                </c:pt>
                <c:pt idx="7">
                  <c:v>36.431681664534835</c:v>
                </c:pt>
                <c:pt idx="8">
                  <c:v>36.444550475700694</c:v>
                </c:pt>
                <c:pt idx="9">
                  <c:v>61.372501483690243</c:v>
                </c:pt>
                <c:pt idx="10">
                  <c:v>66.991209909564262</c:v>
                </c:pt>
                <c:pt idx="11">
                  <c:v>93.530208629172378</c:v>
                </c:pt>
                <c:pt idx="12">
                  <c:v>66.857792357410972</c:v>
                </c:pt>
                <c:pt idx="13">
                  <c:v>1.5391280974626731</c:v>
                </c:pt>
              </c:numCache>
            </c:numRef>
          </c:yVal>
        </c:ser>
        <c:ser>
          <c:idx val="3"/>
          <c:order val="3"/>
          <c:tx>
            <c:strRef>
              <c:f>RP2_summary_IOC115!$E$170</c:f>
              <c:strCache>
                <c:ptCount val="1"/>
                <c:pt idx="0">
                  <c:v>P3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31750">
                <a:solidFill>
                  <a:srgbClr val="FFC0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RP2_summary_IOC115!$I$170:$V$170</c:f>
              <c:numCache>
                <c:formatCode>0.00</c:formatCode>
                <c:ptCount val="14"/>
                <c:pt idx="0">
                  <c:v>28.740958733333333</c:v>
                </c:pt>
                <c:pt idx="1">
                  <c:v>14.682839906573243</c:v>
                </c:pt>
                <c:pt idx="2">
                  <c:v>12.253808973843055</c:v>
                </c:pt>
                <c:pt idx="3">
                  <c:v>12.450623575268818</c:v>
                </c:pt>
                <c:pt idx="4">
                  <c:v>18.560789206349209</c:v>
                </c:pt>
                <c:pt idx="5">
                  <c:v>32.732847890048355</c:v>
                </c:pt>
                <c:pt idx="6">
                  <c:v>33.33812232372204</c:v>
                </c:pt>
                <c:pt idx="7">
                  <c:v>34.35063662317728</c:v>
                </c:pt>
                <c:pt idx="8">
                  <c:v>30.085487271792235</c:v>
                </c:pt>
                <c:pt idx="9">
                  <c:v>37.411995649086343</c:v>
                </c:pt>
                <c:pt idx="10">
                  <c:v>59.751252324837864</c:v>
                </c:pt>
                <c:pt idx="11">
                  <c:v>100.67520791152543</c:v>
                </c:pt>
                <c:pt idx="12">
                  <c:v>10.823760870598994</c:v>
                </c:pt>
                <c:pt idx="13">
                  <c:v>5.3887131851038514</c:v>
                </c:pt>
              </c:numCache>
            </c:numRef>
          </c:yVal>
        </c:ser>
        <c:ser>
          <c:idx val="4"/>
          <c:order val="4"/>
          <c:tx>
            <c:strRef>
              <c:f>RP2_summary_IOC115!$E$171</c:f>
              <c:strCache>
                <c:ptCount val="1"/>
                <c:pt idx="0">
                  <c:v>P4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 w="25400">
                <a:solidFill>
                  <a:schemeClr val="tx1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RP2_summary_IOC115!$I$171:$V$171</c:f>
              <c:numCache>
                <c:formatCode>0.00</c:formatCode>
                <c:ptCount val="14"/>
                <c:pt idx="0">
                  <c:v>39.507309999999997</c:v>
                </c:pt>
                <c:pt idx="1">
                  <c:v>6.1179896563229903</c:v>
                </c:pt>
                <c:pt idx="2">
                  <c:v>7.8086804158283023</c:v>
                </c:pt>
                <c:pt idx="3">
                  <c:v>11.67456317204301</c:v>
                </c:pt>
                <c:pt idx="4">
                  <c:v>20.430075987841946</c:v>
                </c:pt>
                <c:pt idx="5">
                  <c:v>37.596333248494105</c:v>
                </c:pt>
                <c:pt idx="6">
                  <c:v>39.154716339202182</c:v>
                </c:pt>
                <c:pt idx="7">
                  <c:v>46.117689093544811</c:v>
                </c:pt>
                <c:pt idx="8">
                  <c:v>46.027048941458823</c:v>
                </c:pt>
                <c:pt idx="9">
                  <c:v>71.541270443661332</c:v>
                </c:pt>
                <c:pt idx="10">
                  <c:v>70.671234128071632</c:v>
                </c:pt>
                <c:pt idx="11">
                  <c:v>119.31840360062459</c:v>
                </c:pt>
                <c:pt idx="12">
                  <c:v>95.224984835952569</c:v>
                </c:pt>
                <c:pt idx="13">
                  <c:v>3.3590363218390804</c:v>
                </c:pt>
              </c:numCache>
            </c:numRef>
          </c:yVal>
        </c:ser>
        <c:ser>
          <c:idx val="5"/>
          <c:order val="5"/>
          <c:tx>
            <c:strRef>
              <c:f>RP2_summary_IOC115!$E$172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noFill/>
              <a:ln w="50800">
                <a:solidFill>
                  <a:srgbClr val="CC33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RP2_summary_IOC115!$I$172:$V$172</c:f>
              <c:numCache>
                <c:formatCode>0.00</c:formatCode>
                <c:ptCount val="14"/>
                <c:pt idx="0">
                  <c:v>37.670658066666668</c:v>
                </c:pt>
                <c:pt idx="1">
                  <c:v>8.8194140948563788</c:v>
                </c:pt>
                <c:pt idx="2">
                  <c:v>9.7632386706948644</c:v>
                </c:pt>
                <c:pt idx="3">
                  <c:v>28.306657517658934</c:v>
                </c:pt>
                <c:pt idx="4">
                  <c:v>37.525104530087894</c:v>
                </c:pt>
                <c:pt idx="5">
                  <c:v>45.64103622929936</c:v>
                </c:pt>
                <c:pt idx="6">
                  <c:v>46.273780229885062</c:v>
                </c:pt>
                <c:pt idx="7">
                  <c:v>50.819445975245415</c:v>
                </c:pt>
                <c:pt idx="8">
                  <c:v>49.745259064779063</c:v>
                </c:pt>
                <c:pt idx="9">
                  <c:v>73.432815775667109</c:v>
                </c:pt>
                <c:pt idx="10">
                  <c:v>72.263630105166882</c:v>
                </c:pt>
                <c:pt idx="11">
                  <c:v>129.93245429914293</c:v>
                </c:pt>
                <c:pt idx="12">
                  <c:v>92.846665928999542</c:v>
                </c:pt>
                <c:pt idx="13">
                  <c:v>0.35372635852015866</c:v>
                </c:pt>
              </c:numCache>
            </c:numRef>
          </c:yVal>
        </c:ser>
        <c:ser>
          <c:idx val="6"/>
          <c:order val="6"/>
          <c:tx>
            <c:strRef>
              <c:f>RP2_summary_IOC115!$E$173</c:f>
              <c:strCache>
                <c:ptCount val="1"/>
                <c:pt idx="0">
                  <c:v>P6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 w="25400">
                <a:solidFill>
                  <a:srgbClr val="00FFFF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RP2_summary_IOC115!$I$173:$V$173</c:f>
              <c:numCache>
                <c:formatCode>0.00</c:formatCode>
                <c:ptCount val="14"/>
                <c:pt idx="0">
                  <c:v>41.460890599999999</c:v>
                </c:pt>
                <c:pt idx="1">
                  <c:v>7.9098594594594589</c:v>
                </c:pt>
                <c:pt idx="2">
                  <c:v>7.0948500268276327</c:v>
                </c:pt>
                <c:pt idx="3">
                  <c:v>9.0385678158602154</c:v>
                </c:pt>
                <c:pt idx="4">
                  <c:v>19.769100493076664</c:v>
                </c:pt>
                <c:pt idx="5">
                  <c:v>39.554189714091791</c:v>
                </c:pt>
                <c:pt idx="6">
                  <c:v>41.86116199030365</c:v>
                </c:pt>
                <c:pt idx="7">
                  <c:v>40.684258296239449</c:v>
                </c:pt>
                <c:pt idx="8">
                  <c:v>41.166029766006687</c:v>
                </c:pt>
                <c:pt idx="9">
                  <c:v>65.9373994686907</c:v>
                </c:pt>
                <c:pt idx="10">
                  <c:v>67.607268614232211</c:v>
                </c:pt>
                <c:pt idx="11">
                  <c:v>103.19677990285034</c:v>
                </c:pt>
                <c:pt idx="12">
                  <c:v>85.158387213204961</c:v>
                </c:pt>
                <c:pt idx="13">
                  <c:v>-5.622927608037423E-2</c:v>
                </c:pt>
              </c:numCache>
            </c:numRef>
          </c:yVal>
        </c:ser>
        <c:ser>
          <c:idx val="7"/>
          <c:order val="7"/>
          <c:tx>
            <c:strRef>
              <c:f>RP2_summary_IOC115!$E$174</c:f>
              <c:strCache>
                <c:ptCount val="1"/>
                <c:pt idx="0">
                  <c:v>P7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RP2_summary_IOC115!$I$174:$V$174</c:f>
              <c:numCache>
                <c:formatCode>0.00</c:formatCode>
                <c:ptCount val="14"/>
                <c:pt idx="0">
                  <c:v>29.929569853333334</c:v>
                </c:pt>
                <c:pt idx="1">
                  <c:v>6.6379702369035707</c:v>
                </c:pt>
                <c:pt idx="2">
                  <c:v>7.3606767940979205</c:v>
                </c:pt>
                <c:pt idx="3">
                  <c:v>9.3604244959677416</c:v>
                </c:pt>
                <c:pt idx="4">
                  <c:v>19.013274461330635</c:v>
                </c:pt>
                <c:pt idx="5">
                  <c:v>38.179274821413422</c:v>
                </c:pt>
                <c:pt idx="6">
                  <c:v>39.992005048907032</c:v>
                </c:pt>
                <c:pt idx="7">
                  <c:v>40.462491535772152</c:v>
                </c:pt>
                <c:pt idx="8">
                  <c:v>44.06807323219337</c:v>
                </c:pt>
                <c:pt idx="9">
                  <c:v>68.735086350411137</c:v>
                </c:pt>
                <c:pt idx="10">
                  <c:v>68.517086018087156</c:v>
                </c:pt>
                <c:pt idx="11">
                  <c:v>116.73041870406013</c:v>
                </c:pt>
                <c:pt idx="12">
                  <c:v>87.230809558917926</c:v>
                </c:pt>
                <c:pt idx="13">
                  <c:v>7.0617737407101672E-2</c:v>
                </c:pt>
              </c:numCache>
            </c:numRef>
          </c:yVal>
        </c:ser>
        <c:axId val="91316992"/>
        <c:axId val="91318528"/>
      </c:scatterChart>
      <c:catAx>
        <c:axId val="9131699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318528"/>
        <c:crossesAt val="0"/>
        <c:lblAlgn val="ctr"/>
        <c:lblOffset val="100"/>
        <c:tickLblSkip val="1"/>
        <c:tickMarkSkip val="1"/>
      </c:catAx>
      <c:valAx>
        <c:axId val="91318528"/>
        <c:scaling>
          <c:orientation val="minMax"/>
          <c:min val="0"/>
        </c:scaling>
        <c:axPos val="l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O2 flow per cells [pmol/(s*Mill)]</a:t>
                </a:r>
              </a:p>
            </c:rich>
          </c:tx>
          <c:layout>
            <c:manualLayout>
              <c:xMode val="edge"/>
              <c:yMode val="edge"/>
              <c:x val="1.9906729916774338E-2"/>
              <c:y val="0.12531041999269121"/>
            </c:manualLayout>
          </c:layout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31699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0"/>
          <c:order val="0"/>
          <c:tx>
            <c:strRef>
              <c:f>RP2_summary_IOC115!$H$189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6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7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8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9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2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3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14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5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cat>
            <c:strRef>
              <c:f>RP2_summary_IOC115!$I$167:$V$167</c:f>
              <c:strCache>
                <c:ptCount val="14"/>
                <c:pt idx="0">
                  <c:v>R</c:v>
                </c:pt>
                <c:pt idx="1">
                  <c:v>1Dig</c:v>
                </c:pt>
                <c:pt idx="2">
                  <c:v>(D)</c:v>
                </c:pt>
                <c:pt idx="3">
                  <c:v>(M.1)</c:v>
                </c:pt>
                <c:pt idx="4">
                  <c:v>2Oct</c:v>
                </c:pt>
                <c:pt idx="5">
                  <c:v>3M2</c:v>
                </c:pt>
                <c:pt idx="6">
                  <c:v>M(c)</c:v>
                </c:pt>
                <c:pt idx="7">
                  <c:v>4P</c:v>
                </c:pt>
                <c:pt idx="8">
                  <c:v>5G</c:v>
                </c:pt>
                <c:pt idx="9">
                  <c:v>6S</c:v>
                </c:pt>
                <c:pt idx="10">
                  <c:v>7Gp</c:v>
                </c:pt>
                <c:pt idx="11">
                  <c:v>8U</c:v>
                </c:pt>
                <c:pt idx="12">
                  <c:v>9Rot</c:v>
                </c:pt>
                <c:pt idx="13">
                  <c:v>10Ama</c:v>
                </c:pt>
              </c:strCache>
            </c:strRef>
          </c:cat>
          <c:val>
            <c:numRef>
              <c:f>RP2_summary_IOC115!$I$189:$V$189</c:f>
              <c:numCache>
                <c:formatCode>0.00</c:formatCode>
                <c:ptCount val="14"/>
                <c:pt idx="0">
                  <c:v>0.32736747233663294</c:v>
                </c:pt>
                <c:pt idx="1">
                  <c:v>7.4914194856280703E-2</c:v>
                </c:pt>
                <c:pt idx="2">
                  <c:v>8.2515777334818158E-2</c:v>
                </c:pt>
                <c:pt idx="3">
                  <c:v>0.10698377066653027</c:v>
                </c:pt>
                <c:pt idx="4">
                  <c:v>0.19957920302033313</c:v>
                </c:pt>
                <c:pt idx="5">
                  <c:v>0.36740480818386251</c:v>
                </c:pt>
                <c:pt idx="6">
                  <c:v>0.38547888608494146</c:v>
                </c:pt>
                <c:pt idx="7">
                  <c:v>0.41633105326997949</c:v>
                </c:pt>
                <c:pt idx="8">
                  <c:v>0.41122221628155209</c:v>
                </c:pt>
                <c:pt idx="9">
                  <c:v>0.60732321528088729</c:v>
                </c:pt>
                <c:pt idx="10">
                  <c:v>0.5955553583469797</c:v>
                </c:pt>
                <c:pt idx="11">
                  <c:v>1</c:v>
                </c:pt>
                <c:pt idx="12">
                  <c:v>0.74687336836498908</c:v>
                </c:pt>
                <c:pt idx="13">
                  <c:v>1.6428858395490097E-2</c:v>
                </c:pt>
              </c:numCache>
            </c:numRef>
          </c:val>
        </c:ser>
        <c:gapWidth val="50"/>
        <c:axId val="91663744"/>
        <c:axId val="91673728"/>
      </c:barChart>
      <c:scatterChart>
        <c:scatterStyle val="lineMarker"/>
        <c:ser>
          <c:idx val="1"/>
          <c:order val="1"/>
          <c:tx>
            <c:strRef>
              <c:f>RP2_summary_IOC115!$E$168</c:f>
              <c:strCache>
                <c:ptCount val="1"/>
                <c:pt idx="0">
                  <c:v>P1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3175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RP2_summary_IOC115!$I$181:$V$181</c:f>
              <c:numCache>
                <c:formatCode>0.00</c:formatCode>
                <c:ptCount val="14"/>
                <c:pt idx="0">
                  <c:v>0.32736747233663294</c:v>
                </c:pt>
                <c:pt idx="1">
                  <c:v>6.7082391425789603E-2</c:v>
                </c:pt>
                <c:pt idx="2">
                  <c:v>8.8485337614588724E-2</c:v>
                </c:pt>
                <c:pt idx="3">
                  <c:v>9.7191639752432793E-2</c:v>
                </c:pt>
                <c:pt idx="4">
                  <c:v>0.18467456137638763</c:v>
                </c:pt>
                <c:pt idx="5">
                  <c:v>0.36740480818386251</c:v>
                </c:pt>
                <c:pt idx="6">
                  <c:v>0.38819807301808928</c:v>
                </c:pt>
                <c:pt idx="7">
                  <c:v>0.40327457469593303</c:v>
                </c:pt>
                <c:pt idx="8">
                  <c:v>0.39127419389559664</c:v>
                </c:pt>
                <c:pt idx="9">
                  <c:v>0.60732321528088729</c:v>
                </c:pt>
                <c:pt idx="10">
                  <c:v>0.60723297219912054</c:v>
                </c:pt>
                <c:pt idx="11">
                  <c:v>1</c:v>
                </c:pt>
                <c:pt idx="12">
                  <c:v>0.75716292992421252</c:v>
                </c:pt>
                <c:pt idx="13">
                  <c:v>1.9833951074086083E-2</c:v>
                </c:pt>
              </c:numCache>
            </c:numRef>
          </c:yVal>
        </c:ser>
        <c:ser>
          <c:idx val="2"/>
          <c:order val="2"/>
          <c:tx>
            <c:strRef>
              <c:f>RP2_summary_IOC115!$E$169</c:f>
              <c:strCache>
                <c:ptCount val="1"/>
                <c:pt idx="0">
                  <c:v>P2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 w="31750">
                <a:solidFill>
                  <a:srgbClr val="7030A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RP2_summary_IOC115!$I$182:$V$182</c:f>
              <c:numCache>
                <c:formatCode>0.00</c:formatCode>
                <c:ptCount val="14"/>
                <c:pt idx="0">
                  <c:v>0.4163635032657359</c:v>
                </c:pt>
                <c:pt idx="1">
                  <c:v>0.1622513780766934</c:v>
                </c:pt>
                <c:pt idx="2">
                  <c:v>0.14658537895284426</c:v>
                </c:pt>
                <c:pt idx="3">
                  <c:v>0.22036453192733207</c:v>
                </c:pt>
                <c:pt idx="4">
                  <c:v>0.28248079866552517</c:v>
                </c:pt>
                <c:pt idx="5">
                  <c:v>0.39248975370345734</c:v>
                </c:pt>
                <c:pt idx="6">
                  <c:v>0.39839149822561487</c:v>
                </c:pt>
                <c:pt idx="7">
                  <c:v>0.41772979529363657</c:v>
                </c:pt>
                <c:pt idx="8">
                  <c:v>0.41573932367861993</c:v>
                </c:pt>
                <c:pt idx="9">
                  <c:v>0.6640993337723885</c:v>
                </c:pt>
                <c:pt idx="10">
                  <c:v>0.71703812729105643</c:v>
                </c:pt>
                <c:pt idx="11">
                  <c:v>1</c:v>
                </c:pt>
                <c:pt idx="12">
                  <c:v>0.71404120675853222</c:v>
                </c:pt>
                <c:pt idx="13">
                  <c:v>1.6428858395490097E-2</c:v>
                </c:pt>
              </c:numCache>
            </c:numRef>
          </c:yVal>
        </c:ser>
        <c:ser>
          <c:idx val="3"/>
          <c:order val="3"/>
          <c:tx>
            <c:strRef>
              <c:f>RP2_summary_IOC115!$E$170</c:f>
              <c:strCache>
                <c:ptCount val="1"/>
                <c:pt idx="0">
                  <c:v>P3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31750">
                <a:solidFill>
                  <a:srgbClr val="FFC0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RP2_summary_IOC115!$I$183:$V$183</c:f>
              <c:numCache>
                <c:formatCode>0.00</c:formatCode>
                <c:ptCount val="14"/>
                <c:pt idx="0">
                  <c:v>0.31311432996821476</c:v>
                </c:pt>
                <c:pt idx="1">
                  <c:v>0.15980017279212039</c:v>
                </c:pt>
                <c:pt idx="2">
                  <c:v>0.13269641290225062</c:v>
                </c:pt>
                <c:pt idx="3">
                  <c:v>0.13455643373176296</c:v>
                </c:pt>
                <c:pt idx="4">
                  <c:v>0.19957920302033313</c:v>
                </c:pt>
                <c:pt idx="5">
                  <c:v>0.35027369414337467</c:v>
                </c:pt>
                <c:pt idx="6">
                  <c:v>0.35584273270240374</c:v>
                </c:pt>
                <c:pt idx="7">
                  <c:v>0.36571448523337374</c:v>
                </c:pt>
                <c:pt idx="8">
                  <c:v>0.31866670843728639</c:v>
                </c:pt>
                <c:pt idx="9">
                  <c:v>0.39219358682128108</c:v>
                </c:pt>
                <c:pt idx="10">
                  <c:v>0.59383060546220423</c:v>
                </c:pt>
                <c:pt idx="11">
                  <c:v>1</c:v>
                </c:pt>
                <c:pt idx="12">
                  <c:v>0.10745272235810646</c:v>
                </c:pt>
                <c:pt idx="13">
                  <c:v>5.3467015364389386E-2</c:v>
                </c:pt>
              </c:numCache>
            </c:numRef>
          </c:yVal>
        </c:ser>
        <c:ser>
          <c:idx val="4"/>
          <c:order val="4"/>
          <c:tx>
            <c:strRef>
              <c:f>RP2_summary_IOC115!$E$171</c:f>
              <c:strCache>
                <c:ptCount val="1"/>
                <c:pt idx="0">
                  <c:v>P4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 w="25400">
                <a:solidFill>
                  <a:schemeClr val="tx1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RP2_summary_IOC115!$I$184:$V$184</c:f>
              <c:numCache>
                <c:formatCode>0.00</c:formatCode>
                <c:ptCount val="14"/>
                <c:pt idx="0">
                  <c:v>0.36495813542315986</c:v>
                </c:pt>
                <c:pt idx="1">
                  <c:v>5.6459862425771515E-2</c:v>
                </c:pt>
                <c:pt idx="2">
                  <c:v>7.1701728009524957E-2</c:v>
                </c:pt>
                <c:pt idx="3">
                  <c:v>0.10698377066653027</c:v>
                </c:pt>
                <c:pt idx="4">
                  <c:v>0.18627420716237769</c:v>
                </c:pt>
                <c:pt idx="5">
                  <c:v>0.34114037059922109</c:v>
                </c:pt>
                <c:pt idx="6">
                  <c:v>0.35437652335092812</c:v>
                </c:pt>
                <c:pt idx="7">
                  <c:v>0.41633105326997949</c:v>
                </c:pt>
                <c:pt idx="8">
                  <c:v>0.41338686334999175</c:v>
                </c:pt>
                <c:pt idx="9">
                  <c:v>0.60949605789585326</c:v>
                </c:pt>
                <c:pt idx="10">
                  <c:v>0.5955553583469797</c:v>
                </c:pt>
                <c:pt idx="11">
                  <c:v>1</c:v>
                </c:pt>
                <c:pt idx="12">
                  <c:v>0.79763474828929803</c:v>
                </c:pt>
                <c:pt idx="13">
                  <c:v>2.8120841238205931E-2</c:v>
                </c:pt>
              </c:numCache>
            </c:numRef>
          </c:yVal>
        </c:ser>
        <c:ser>
          <c:idx val="5"/>
          <c:order val="5"/>
          <c:tx>
            <c:strRef>
              <c:f>RP2_summary_IOC115!$E$172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noFill/>
              <a:ln w="50800">
                <a:solidFill>
                  <a:srgbClr val="CC33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RP2_summary_IOC115!$I$185:$V$185</c:f>
              <c:numCache>
                <c:formatCode>0.00</c:formatCode>
                <c:ptCount val="14"/>
                <c:pt idx="0">
                  <c:v>0.32062475276528374</c:v>
                </c:pt>
                <c:pt idx="1">
                  <c:v>7.4914194856280703E-2</c:v>
                </c:pt>
                <c:pt idx="2">
                  <c:v>8.2515777334818158E-2</c:v>
                </c:pt>
                <c:pt idx="3">
                  <c:v>0.23875698472482018</c:v>
                </c:pt>
                <c:pt idx="4">
                  <c:v>0.31491450609602434</c:v>
                </c:pt>
                <c:pt idx="5">
                  <c:v>0.38117903514893031</c:v>
                </c:pt>
                <c:pt idx="6">
                  <c:v>0.38547888608494146</c:v>
                </c:pt>
                <c:pt idx="7">
                  <c:v>0.42226473535903147</c:v>
                </c:pt>
                <c:pt idx="8">
                  <c:v>0.41122221628155209</c:v>
                </c:pt>
                <c:pt idx="9">
                  <c:v>0.57578655953700719</c:v>
                </c:pt>
                <c:pt idx="10">
                  <c:v>0.56046843186072781</c:v>
                </c:pt>
                <c:pt idx="11">
                  <c:v>1</c:v>
                </c:pt>
                <c:pt idx="12">
                  <c:v>0.71418128275074921</c:v>
                </c:pt>
                <c:pt idx="13">
                  <c:v>2.7193758356010749E-3</c:v>
                </c:pt>
              </c:numCache>
            </c:numRef>
          </c:yVal>
        </c:ser>
        <c:ser>
          <c:idx val="6"/>
          <c:order val="6"/>
          <c:tx>
            <c:strRef>
              <c:f>RP2_summary_IOC115!$E$173</c:f>
              <c:strCache>
                <c:ptCount val="1"/>
                <c:pt idx="0">
                  <c:v>P6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 w="25400">
                <a:solidFill>
                  <a:srgbClr val="00FFFF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RP2_summary_IOC115!$I$186:$V$186</c:f>
              <c:numCache>
                <c:formatCode>0.00</c:formatCode>
                <c:ptCount val="14"/>
                <c:pt idx="0">
                  <c:v>0.44186456087056075</c:v>
                </c:pt>
                <c:pt idx="1">
                  <c:v>8.4214097659187831E-2</c:v>
                </c:pt>
                <c:pt idx="2">
                  <c:v>7.5158853794554004E-2</c:v>
                </c:pt>
                <c:pt idx="3">
                  <c:v>9.5556852714182322E-2</c:v>
                </c:pt>
                <c:pt idx="4">
                  <c:v>0.20794793212601601</c:v>
                </c:pt>
                <c:pt idx="5">
                  <c:v>0.41406171249105372</c:v>
                </c:pt>
                <c:pt idx="6">
                  <c:v>0.43709626537012447</c:v>
                </c:pt>
                <c:pt idx="7">
                  <c:v>0.42372357348943274</c:v>
                </c:pt>
                <c:pt idx="8">
                  <c:v>0.42654757751700983</c:v>
                </c:pt>
                <c:pt idx="9">
                  <c:v>0.64808358714858472</c:v>
                </c:pt>
                <c:pt idx="10">
                  <c:v>0.65729118319533353</c:v>
                </c:pt>
                <c:pt idx="11">
                  <c:v>1</c:v>
                </c:pt>
                <c:pt idx="12">
                  <c:v>0.82475013634555783</c:v>
                </c:pt>
                <c:pt idx="13">
                  <c:v>-5.4427507090631824E-4</c:v>
                </c:pt>
              </c:numCache>
            </c:numRef>
          </c:yVal>
        </c:ser>
        <c:ser>
          <c:idx val="7"/>
          <c:order val="7"/>
          <c:tx>
            <c:strRef>
              <c:f>RP2_summary_IOC115!$E$174</c:f>
              <c:strCache>
                <c:ptCount val="1"/>
                <c:pt idx="0">
                  <c:v>P7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RP2_summary_IOC115!$I$187:$V$187</c:f>
              <c:numCache>
                <c:formatCode>0.00</c:formatCode>
                <c:ptCount val="14"/>
                <c:pt idx="0">
                  <c:v>0.28198961992929922</c:v>
                </c:pt>
                <c:pt idx="1">
                  <c:v>6.2478908807102967E-2</c:v>
                </c:pt>
                <c:pt idx="2">
                  <c:v>6.89345237833668E-2</c:v>
                </c:pt>
                <c:pt idx="3">
                  <c:v>8.748626253094198E-2</c:v>
                </c:pt>
                <c:pt idx="4">
                  <c:v>0.17680995638720157</c:v>
                </c:pt>
                <c:pt idx="5">
                  <c:v>0.35333150199479663</c:v>
                </c:pt>
                <c:pt idx="6">
                  <c:v>0.36916549150025058</c:v>
                </c:pt>
                <c:pt idx="7">
                  <c:v>0.37255547289315361</c:v>
                </c:pt>
                <c:pt idx="8">
                  <c:v>0.40367760938646513</c:v>
                </c:pt>
                <c:pt idx="9">
                  <c:v>0.59725499899487555</c:v>
                </c:pt>
                <c:pt idx="10">
                  <c:v>0.58890521942299801</c:v>
                </c:pt>
                <c:pt idx="11">
                  <c:v>1</c:v>
                </c:pt>
                <c:pt idx="12">
                  <c:v>0.74687336836498908</c:v>
                </c:pt>
                <c:pt idx="13">
                  <c:v>6.0429896740391183E-4</c:v>
                </c:pt>
              </c:numCache>
            </c:numRef>
          </c:yVal>
        </c:ser>
        <c:axId val="91663744"/>
        <c:axId val="91673728"/>
      </c:scatterChart>
      <c:catAx>
        <c:axId val="9166374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673728"/>
        <c:crossesAt val="0"/>
        <c:lblAlgn val="ctr"/>
        <c:lblOffset val="100"/>
        <c:tickLblSkip val="1"/>
        <c:tickMarkSkip val="1"/>
      </c:catAx>
      <c:valAx>
        <c:axId val="91673728"/>
        <c:scaling>
          <c:orientation val="minMax"/>
          <c:min val="0"/>
        </c:scaling>
        <c:axPos val="l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FCR</a:t>
                </a:r>
              </a:p>
            </c:rich>
          </c:tx>
          <c:layout>
            <c:manualLayout>
              <c:xMode val="edge"/>
              <c:yMode val="edge"/>
              <c:x val="1.9906735433027886E-2"/>
              <c:y val="0.39543140402970761"/>
            </c:manualLayout>
          </c:layout>
        </c:title>
        <c:numFmt formatCode="0.0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663744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0"/>
          <c:order val="0"/>
          <c:tx>
            <c:strRef>
              <c:f>'CCP(S)_R1_summary_IOC115'!$H$176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6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7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8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9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0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1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2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cat>
            <c:strRef>
              <c:f>'CCP(S)_R1_summary_IOC115'!$I$167:$M$167</c:f>
              <c:strCache>
                <c:ptCount val="5"/>
                <c:pt idx="0">
                  <c:v>R</c:v>
                </c:pt>
                <c:pt idx="1">
                  <c:v>1U</c:v>
                </c:pt>
                <c:pt idx="2">
                  <c:v>2Rot</c:v>
                </c:pt>
                <c:pt idx="3">
                  <c:v>3S</c:v>
                </c:pt>
                <c:pt idx="4">
                  <c:v>4Ama</c:v>
                </c:pt>
              </c:strCache>
            </c:strRef>
          </c:cat>
          <c:val>
            <c:numRef>
              <c:f>'CCP(S)_R1_summary_IOC115'!$I$176:$M$176</c:f>
              <c:numCache>
                <c:formatCode>0.00</c:formatCode>
                <c:ptCount val="5"/>
                <c:pt idx="0">
                  <c:v>28.812624299999996</c:v>
                </c:pt>
                <c:pt idx="1">
                  <c:v>51.074072225579059</c:v>
                </c:pt>
                <c:pt idx="2">
                  <c:v>4.7168174389836173</c:v>
                </c:pt>
                <c:pt idx="3">
                  <c:v>11.202659880000001</c:v>
                </c:pt>
                <c:pt idx="4">
                  <c:v>3.4247224168363881</c:v>
                </c:pt>
              </c:numCache>
            </c:numRef>
          </c:val>
        </c:ser>
        <c:gapWidth val="50"/>
        <c:axId val="91902720"/>
        <c:axId val="91904256"/>
      </c:barChart>
      <c:scatterChart>
        <c:scatterStyle val="lineMarker"/>
        <c:ser>
          <c:idx val="1"/>
          <c:order val="1"/>
          <c:tx>
            <c:strRef>
              <c:f>'CCP(S)_R1_summary_IOC115'!$E$168</c:f>
              <c:strCache>
                <c:ptCount val="1"/>
                <c:pt idx="0">
                  <c:v>P1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3175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'CCP(S)_R1_summary_IOC115'!$I$168:$M$168</c:f>
              <c:numCache>
                <c:formatCode>0.00</c:formatCode>
                <c:ptCount val="5"/>
                <c:pt idx="0">
                  <c:v>28.812624299999996</c:v>
                </c:pt>
                <c:pt idx="1">
                  <c:v>55.863109499832149</c:v>
                </c:pt>
                <c:pt idx="2">
                  <c:v>4.1043362231182794</c:v>
                </c:pt>
                <c:pt idx="3">
                  <c:v>12.435332892057026</c:v>
                </c:pt>
                <c:pt idx="4">
                  <c:v>2.9954595007641358</c:v>
                </c:pt>
              </c:numCache>
            </c:numRef>
          </c:yVal>
        </c:ser>
        <c:ser>
          <c:idx val="2"/>
          <c:order val="2"/>
          <c:tx>
            <c:strRef>
              <c:f>'CCP(S)_R1_summary_IOC115'!$E$169</c:f>
              <c:strCache>
                <c:ptCount val="1"/>
                <c:pt idx="0">
                  <c:v>P2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 w="31750">
                <a:solidFill>
                  <a:srgbClr val="7030A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'CCP(S)_R1_summary_IOC115'!$I$169:$M$169</c:f>
              <c:numCache>
                <c:formatCode>0.00</c:formatCode>
                <c:ptCount val="5"/>
                <c:pt idx="0">
                  <c:v>28.73171949333333</c:v>
                </c:pt>
                <c:pt idx="1">
                  <c:v>51.074072225579059</c:v>
                </c:pt>
                <c:pt idx="2">
                  <c:v>6.0896457968094033</c:v>
                </c:pt>
                <c:pt idx="3">
                  <c:v>9.3260490449533506</c:v>
                </c:pt>
                <c:pt idx="4">
                  <c:v>3.4247224168363881</c:v>
                </c:pt>
              </c:numCache>
            </c:numRef>
          </c:yVal>
        </c:ser>
        <c:ser>
          <c:idx val="3"/>
          <c:order val="3"/>
          <c:tx>
            <c:strRef>
              <c:f>'CCP(S)_R1_summary_IOC115'!$E$170</c:f>
              <c:strCache>
                <c:ptCount val="1"/>
                <c:pt idx="0">
                  <c:v>P3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31750">
                <a:solidFill>
                  <a:srgbClr val="FFC0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'CCP(S)_R1_summary_IOC115'!$I$170:$M$170</c:f>
              <c:numCache>
                <c:formatCode>0.00</c:formatCode>
                <c:ptCount val="5"/>
                <c:pt idx="0">
                  <c:v>33.749864000000002</c:v>
                </c:pt>
                <c:pt idx="1">
                  <c:v>66.241379320000007</c:v>
                </c:pt>
                <c:pt idx="2">
                  <c:v>4.4481789333333337</c:v>
                </c:pt>
                <c:pt idx="3">
                  <c:v>11.202659880000001</c:v>
                </c:pt>
                <c:pt idx="4">
                  <c:v>3.331159266666667</c:v>
                </c:pt>
              </c:numCache>
            </c:numRef>
          </c:yVal>
        </c:ser>
        <c:ser>
          <c:idx val="4"/>
          <c:order val="4"/>
          <c:tx>
            <c:strRef>
              <c:f>'CCP(S)_R1_summary_IOC115'!$E$171</c:f>
              <c:strCache>
                <c:ptCount val="1"/>
                <c:pt idx="0">
                  <c:v>P4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 w="25400">
                <a:solidFill>
                  <a:schemeClr val="tx1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'CCP(S)_R1_summary_IOC115'!$I$171:$M$171</c:f>
              <c:numCache>
                <c:formatCode>0.00</c:formatCode>
                <c:ptCount val="5"/>
                <c:pt idx="0">
                  <c:v>27.018783333333335</c:v>
                </c:pt>
                <c:pt idx="1">
                  <c:v>45.966708395927228</c:v>
                </c:pt>
                <c:pt idx="2">
                  <c:v>5.7187719298245607</c:v>
                </c:pt>
                <c:pt idx="3">
                  <c:v>14.903149367088607</c:v>
                </c:pt>
                <c:pt idx="4">
                  <c:v>4.2373927727119218</c:v>
                </c:pt>
              </c:numCache>
            </c:numRef>
          </c:yVal>
        </c:ser>
        <c:ser>
          <c:idx val="5"/>
          <c:order val="5"/>
          <c:tx>
            <c:strRef>
              <c:f>'CCP(S)_R1_summary_IOC115'!$E$172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noFill/>
              <a:ln w="50800">
                <a:solidFill>
                  <a:srgbClr val="CC33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'CCP(S)_R1_summary_IOC115'!$I$172:$M$172</c:f>
              <c:numCache>
                <c:formatCode>0.00</c:formatCode>
                <c:ptCount val="5"/>
                <c:pt idx="0">
                  <c:v>31.73286534</c:v>
                </c:pt>
                <c:pt idx="1">
                  <c:v>45.115324299347058</c:v>
                </c:pt>
                <c:pt idx="2">
                  <c:v>6.5294275515334341</c:v>
                </c:pt>
                <c:pt idx="3">
                  <c:v>12.608985962417471</c:v>
                </c:pt>
                <c:pt idx="4">
                  <c:v>4.1333678319783189</c:v>
                </c:pt>
              </c:numCache>
            </c:numRef>
          </c:yVal>
        </c:ser>
        <c:ser>
          <c:idx val="6"/>
          <c:order val="6"/>
          <c:tx>
            <c:strRef>
              <c:f>'CCP(S)_R1_summary_IOC115'!$E$173</c:f>
              <c:strCache>
                <c:ptCount val="1"/>
                <c:pt idx="0">
                  <c:v>P6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 w="25400">
                <a:solidFill>
                  <a:srgbClr val="00FFFF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'CCP(S)_R1_summary_IOC115'!$I$173:$M$173</c:f>
              <c:numCache>
                <c:formatCode>0.00</c:formatCode>
                <c:ptCount val="5"/>
                <c:pt idx="0">
                  <c:v>29.739961100000002</c:v>
                </c:pt>
                <c:pt idx="1">
                  <c:v>54.642760428380186</c:v>
                </c:pt>
                <c:pt idx="2">
                  <c:v>3.312714649254981</c:v>
                </c:pt>
                <c:pt idx="3">
                  <c:v>11.180051418907491</c:v>
                </c:pt>
                <c:pt idx="4">
                  <c:v>3.5309551336717422</c:v>
                </c:pt>
              </c:numCache>
            </c:numRef>
          </c:yVal>
        </c:ser>
        <c:ser>
          <c:idx val="7"/>
          <c:order val="7"/>
          <c:tx>
            <c:strRef>
              <c:f>'CCP(S)_R1_summary_IOC115'!$E$174</c:f>
              <c:strCache>
                <c:ptCount val="1"/>
                <c:pt idx="0">
                  <c:v>P7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'CCP(S)_R1_summary_IOC115'!$I$174:$M$174</c:f>
              <c:numCache>
                <c:formatCode>0.00</c:formatCode>
                <c:ptCount val="5"/>
                <c:pt idx="0">
                  <c:v>22.469524766666666</c:v>
                </c:pt>
                <c:pt idx="1">
                  <c:v>32.475495445279869</c:v>
                </c:pt>
                <c:pt idx="2">
                  <c:v>4.7168174389836173</c:v>
                </c:pt>
                <c:pt idx="3">
                  <c:v>10.524419270516718</c:v>
                </c:pt>
                <c:pt idx="4">
                  <c:v>2.6402347761446197</c:v>
                </c:pt>
              </c:numCache>
            </c:numRef>
          </c:yVal>
        </c:ser>
        <c:axId val="91902720"/>
        <c:axId val="91904256"/>
      </c:scatterChart>
      <c:catAx>
        <c:axId val="9190272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904256"/>
        <c:crossesAt val="0"/>
        <c:lblAlgn val="ctr"/>
        <c:lblOffset val="100"/>
        <c:tickLblSkip val="1"/>
        <c:tickMarkSkip val="1"/>
      </c:catAx>
      <c:valAx>
        <c:axId val="9190425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O2 flow per cells [pmol/(s*Mill)]</a:t>
                </a:r>
              </a:p>
            </c:rich>
          </c:tx>
          <c:layout>
            <c:manualLayout>
              <c:xMode val="edge"/>
              <c:yMode val="edge"/>
              <c:x val="1.9906729916774349E-2"/>
              <c:y val="0.12531041999269121"/>
            </c:manualLayout>
          </c:layout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902720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0"/>
          <c:order val="0"/>
          <c:tx>
            <c:strRef>
              <c:f>'CCP(S)_R1_summary_IOC115'!$H$189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6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7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8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9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0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1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2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cat>
            <c:strRef>
              <c:f>'CCP(S)_R1_summary_IOC115'!$I$180:$M$180</c:f>
              <c:strCache>
                <c:ptCount val="5"/>
                <c:pt idx="0">
                  <c:v>R</c:v>
                </c:pt>
                <c:pt idx="1">
                  <c:v>1U</c:v>
                </c:pt>
                <c:pt idx="2">
                  <c:v>2Rot</c:v>
                </c:pt>
                <c:pt idx="3">
                  <c:v>3S</c:v>
                </c:pt>
                <c:pt idx="4">
                  <c:v>4Ama</c:v>
                </c:pt>
              </c:strCache>
            </c:strRef>
          </c:cat>
          <c:val>
            <c:numRef>
              <c:f>'CCP(S)_R1_summary_IOC115'!$I$189:$M$189</c:f>
              <c:numCache>
                <c:formatCode>0.00</c:formatCode>
                <c:ptCount val="5"/>
                <c:pt idx="0">
                  <c:v>0.56651561247551829</c:v>
                </c:pt>
                <c:pt idx="1">
                  <c:v>1</c:v>
                </c:pt>
                <c:pt idx="2">
                  <c:v>0.11917161183114656</c:v>
                </c:pt>
                <c:pt idx="3">
                  <c:v>0.22013776300359678</c:v>
                </c:pt>
                <c:pt idx="4">
                  <c:v>6.6311236995724887E-2</c:v>
                </c:pt>
              </c:numCache>
            </c:numRef>
          </c:val>
        </c:ser>
        <c:gapWidth val="50"/>
        <c:axId val="92435968"/>
        <c:axId val="92437504"/>
      </c:barChart>
      <c:scatterChart>
        <c:scatterStyle val="lineMarker"/>
        <c:ser>
          <c:idx val="1"/>
          <c:order val="1"/>
          <c:tx>
            <c:strRef>
              <c:f>'CCP(S)_R1_summary_IOC115'!$E$168</c:f>
              <c:strCache>
                <c:ptCount val="1"/>
                <c:pt idx="0">
                  <c:v>P1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3175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'CCP(S)_R1_summary_IOC115'!$I$181:$M$181</c:f>
              <c:numCache>
                <c:formatCode>0.00</c:formatCode>
                <c:ptCount val="5"/>
                <c:pt idx="0">
                  <c:v>0.51940779345938115</c:v>
                </c:pt>
                <c:pt idx="1">
                  <c:v>1</c:v>
                </c:pt>
                <c:pt idx="2">
                  <c:v>7.3397327694831108E-2</c:v>
                </c:pt>
                <c:pt idx="3">
                  <c:v>0.22013776300359678</c:v>
                </c:pt>
                <c:pt idx="4">
                  <c:v>5.3000431030143819E-2</c:v>
                </c:pt>
              </c:numCache>
            </c:numRef>
          </c:yVal>
        </c:ser>
        <c:ser>
          <c:idx val="2"/>
          <c:order val="2"/>
          <c:tx>
            <c:strRef>
              <c:f>'CCP(S)_R1_summary_IOC115'!$E$169</c:f>
              <c:strCache>
                <c:ptCount val="1"/>
                <c:pt idx="0">
                  <c:v>P2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 w="31750">
                <a:solidFill>
                  <a:srgbClr val="7030A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'CCP(S)_R1_summary_IOC115'!$I$182:$M$182</c:f>
              <c:numCache>
                <c:formatCode>0.00</c:formatCode>
                <c:ptCount val="5"/>
                <c:pt idx="0">
                  <c:v>0.56651561247551829</c:v>
                </c:pt>
                <c:pt idx="1">
                  <c:v>1</c:v>
                </c:pt>
                <c:pt idx="2">
                  <c:v>0.11917161183114656</c:v>
                </c:pt>
                <c:pt idx="3">
                  <c:v>0.18066770146200434</c:v>
                </c:pt>
                <c:pt idx="4">
                  <c:v>6.6311236995724887E-2</c:v>
                </c:pt>
              </c:numCache>
            </c:numRef>
          </c:yVal>
        </c:ser>
        <c:ser>
          <c:idx val="3"/>
          <c:order val="3"/>
          <c:tx>
            <c:strRef>
              <c:f>'CCP(S)_R1_summary_IOC115'!$E$170</c:f>
              <c:strCache>
                <c:ptCount val="1"/>
                <c:pt idx="0">
                  <c:v>P3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31750">
                <a:solidFill>
                  <a:srgbClr val="FFC0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'CCP(S)_R1_summary_IOC115'!$I$183:$M$183</c:f>
              <c:numCache>
                <c:formatCode>0.00</c:formatCode>
                <c:ptCount val="5"/>
                <c:pt idx="0">
                  <c:v>0.50949820710949534</c:v>
                </c:pt>
                <c:pt idx="1">
                  <c:v>1</c:v>
                </c:pt>
                <c:pt idx="2">
                  <c:v>6.7151061451256822E-2</c:v>
                </c:pt>
                <c:pt idx="3">
                  <c:v>0.16911875922574013</c:v>
                </c:pt>
                <c:pt idx="4">
                  <c:v>5.0288192982432402E-2</c:v>
                </c:pt>
              </c:numCache>
            </c:numRef>
          </c:yVal>
        </c:ser>
        <c:ser>
          <c:idx val="4"/>
          <c:order val="4"/>
          <c:tx>
            <c:strRef>
              <c:f>'CCP(S)_R1_summary_IOC115'!$E$171</c:f>
              <c:strCache>
                <c:ptCount val="1"/>
                <c:pt idx="0">
                  <c:v>P4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 w="25400">
                <a:solidFill>
                  <a:schemeClr val="tx1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'CCP(S)_R1_summary_IOC115'!$I$184:$M$184</c:f>
              <c:numCache>
                <c:formatCode>0.00</c:formatCode>
                <c:ptCount val="5"/>
                <c:pt idx="0">
                  <c:v>0.58867326672272124</c:v>
                </c:pt>
                <c:pt idx="1">
                  <c:v>1</c:v>
                </c:pt>
                <c:pt idx="2">
                  <c:v>0.12428657100355844</c:v>
                </c:pt>
                <c:pt idx="3">
                  <c:v>0.32064441781924352</c:v>
                </c:pt>
                <c:pt idx="4">
                  <c:v>9.1122242535083872E-2</c:v>
                </c:pt>
              </c:numCache>
            </c:numRef>
          </c:yVal>
        </c:ser>
        <c:ser>
          <c:idx val="5"/>
          <c:order val="5"/>
          <c:tx>
            <c:strRef>
              <c:f>'CCP(S)_R1_summary_IOC115'!$E$172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noFill/>
              <a:ln w="50800">
                <a:solidFill>
                  <a:srgbClr val="CC33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'CCP(S)_R1_summary_IOC115'!$I$185:$M$185</c:f>
              <c:numCache>
                <c:formatCode>0.00</c:formatCode>
                <c:ptCount val="5"/>
                <c:pt idx="0">
                  <c:v>0.70655169223161507</c:v>
                </c:pt>
                <c:pt idx="1">
                  <c:v>1</c:v>
                </c:pt>
                <c:pt idx="2">
                  <c:v>0.14458210619210224</c:v>
                </c:pt>
                <c:pt idx="3">
                  <c:v>0.27639522367034214</c:v>
                </c:pt>
                <c:pt idx="4">
                  <c:v>9.0559456164105837E-2</c:v>
                </c:pt>
              </c:numCache>
            </c:numRef>
          </c:yVal>
        </c:ser>
        <c:ser>
          <c:idx val="6"/>
          <c:order val="6"/>
          <c:tx>
            <c:strRef>
              <c:f>'CCP(S)_R1_summary_IOC115'!$E$173</c:f>
              <c:strCache>
                <c:ptCount val="1"/>
                <c:pt idx="0">
                  <c:v>P6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 w="25400">
                <a:solidFill>
                  <a:srgbClr val="00FFFF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'CCP(S)_R1_summary_IOC115'!$I$186:$M$186</c:f>
              <c:numCache>
                <c:formatCode>0.00</c:formatCode>
                <c:ptCount val="5"/>
                <c:pt idx="0">
                  <c:v>0.54644747923955239</c:v>
                </c:pt>
                <c:pt idx="1">
                  <c:v>1</c:v>
                </c:pt>
                <c:pt idx="2">
                  <c:v>6.0594516344624892E-2</c:v>
                </c:pt>
                <c:pt idx="3">
                  <c:v>0.20244565509381035</c:v>
                </c:pt>
                <c:pt idx="4">
                  <c:v>6.3905238568766565E-2</c:v>
                </c:pt>
              </c:numCache>
            </c:numRef>
          </c:yVal>
        </c:ser>
        <c:ser>
          <c:idx val="7"/>
          <c:order val="7"/>
          <c:tx>
            <c:strRef>
              <c:f>'CCP(S)_R1_summary_IOC115'!$E$174</c:f>
              <c:strCache>
                <c:ptCount val="1"/>
                <c:pt idx="0">
                  <c:v>P7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'CCP(S)_R1_summary_IOC115'!$I$187:$M$187</c:f>
              <c:numCache>
                <c:formatCode>0.00</c:formatCode>
                <c:ptCount val="5"/>
                <c:pt idx="0">
                  <c:v>0.69362573399487182</c:v>
                </c:pt>
                <c:pt idx="1">
                  <c:v>1</c:v>
                </c:pt>
                <c:pt idx="2">
                  <c:v>0.14516955183667721</c:v>
                </c:pt>
                <c:pt idx="3">
                  <c:v>0.32066134071213992</c:v>
                </c:pt>
                <c:pt idx="4">
                  <c:v>8.040275812202051E-2</c:v>
                </c:pt>
              </c:numCache>
            </c:numRef>
          </c:yVal>
        </c:ser>
        <c:axId val="92435968"/>
        <c:axId val="92437504"/>
      </c:scatterChart>
      <c:catAx>
        <c:axId val="9243596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437504"/>
        <c:crossesAt val="0"/>
        <c:lblAlgn val="ctr"/>
        <c:lblOffset val="100"/>
        <c:tickLblSkip val="1"/>
        <c:tickMarkSkip val="1"/>
      </c:catAx>
      <c:valAx>
        <c:axId val="92437504"/>
        <c:scaling>
          <c:orientation val="minMax"/>
        </c:scaling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FCR</a:t>
                </a:r>
              </a:p>
            </c:rich>
          </c:tx>
          <c:layout>
            <c:manualLayout>
              <c:xMode val="edge"/>
              <c:yMode val="edge"/>
              <c:x val="1.9906735433027897E-2"/>
              <c:y val="0.38724591966494976"/>
            </c:manualLayout>
          </c:layout>
        </c:title>
        <c:numFmt formatCode="0.0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43596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0"/>
          <c:order val="0"/>
          <c:tx>
            <c:strRef>
              <c:f>'CCP(S)_R1_summary_IOC115'!$H$177</c:f>
              <c:strCache>
                <c:ptCount val="1"/>
                <c:pt idx="0">
                  <c:v>Median no Fluo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6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7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8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9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0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1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2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cat>
            <c:strRef>
              <c:f>'CCP(S)_R1_summary_IOC115'!$I$167:$M$167</c:f>
              <c:strCache>
                <c:ptCount val="5"/>
                <c:pt idx="0">
                  <c:v>R</c:v>
                </c:pt>
                <c:pt idx="1">
                  <c:v>1U</c:v>
                </c:pt>
                <c:pt idx="2">
                  <c:v>2Rot</c:v>
                </c:pt>
                <c:pt idx="3">
                  <c:v>3S</c:v>
                </c:pt>
                <c:pt idx="4">
                  <c:v>4Ama</c:v>
                </c:pt>
              </c:strCache>
            </c:strRef>
          </c:cat>
          <c:val>
            <c:numRef>
              <c:f>'CCP(S)_R1_summary_IOC115'!$I$177:$M$177</c:f>
              <c:numCache>
                <c:formatCode>0.00</c:formatCode>
                <c:ptCount val="5"/>
                <c:pt idx="0">
                  <c:v>29.276292699999999</c:v>
                </c:pt>
                <c:pt idx="1">
                  <c:v>55.252934964106167</c:v>
                </c:pt>
                <c:pt idx="2">
                  <c:v>4.2762575782258061</c:v>
                </c:pt>
                <c:pt idx="3">
                  <c:v>11.191355649453746</c:v>
                </c:pt>
                <c:pt idx="4">
                  <c:v>3.3779408417515278</c:v>
                </c:pt>
              </c:numCache>
            </c:numRef>
          </c:val>
        </c:ser>
        <c:gapWidth val="50"/>
        <c:axId val="92631424"/>
        <c:axId val="92632960"/>
      </c:barChart>
      <c:scatterChart>
        <c:scatterStyle val="lineMarker"/>
        <c:ser>
          <c:idx val="1"/>
          <c:order val="1"/>
          <c:tx>
            <c:strRef>
              <c:f>'CCP(S)_R1_summary_IOC115'!$E$168</c:f>
              <c:strCache>
                <c:ptCount val="1"/>
                <c:pt idx="0">
                  <c:v>P1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3175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'CCP(S)_R1_summary_IOC115'!$I$168:$M$168</c:f>
              <c:numCache>
                <c:formatCode>0.00</c:formatCode>
                <c:ptCount val="5"/>
                <c:pt idx="0">
                  <c:v>28.812624299999996</c:v>
                </c:pt>
                <c:pt idx="1">
                  <c:v>55.863109499832149</c:v>
                </c:pt>
                <c:pt idx="2">
                  <c:v>4.1043362231182794</c:v>
                </c:pt>
                <c:pt idx="3">
                  <c:v>12.435332892057026</c:v>
                </c:pt>
                <c:pt idx="4">
                  <c:v>2.9954595007641358</c:v>
                </c:pt>
              </c:numCache>
            </c:numRef>
          </c:yVal>
        </c:ser>
        <c:ser>
          <c:idx val="2"/>
          <c:order val="2"/>
          <c:tx>
            <c:strRef>
              <c:f>'CCP(S)_R1_summary_IOC115'!$E$169</c:f>
              <c:strCache>
                <c:ptCount val="1"/>
                <c:pt idx="0">
                  <c:v>P2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 w="31750">
                <a:solidFill>
                  <a:srgbClr val="7030A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'CCP(S)_R1_summary_IOC115'!$I$169:$M$169</c:f>
              <c:numCache>
                <c:formatCode>0.00</c:formatCode>
                <c:ptCount val="5"/>
                <c:pt idx="0">
                  <c:v>28.73171949333333</c:v>
                </c:pt>
                <c:pt idx="1">
                  <c:v>51.074072225579059</c:v>
                </c:pt>
                <c:pt idx="2">
                  <c:v>6.0896457968094033</c:v>
                </c:pt>
                <c:pt idx="3">
                  <c:v>9.3260490449533506</c:v>
                </c:pt>
                <c:pt idx="4">
                  <c:v>3.4247224168363881</c:v>
                </c:pt>
              </c:numCache>
            </c:numRef>
          </c:yVal>
        </c:ser>
        <c:ser>
          <c:idx val="3"/>
          <c:order val="3"/>
          <c:tx>
            <c:strRef>
              <c:f>'CCP(S)_R1_summary_IOC115'!$E$170</c:f>
              <c:strCache>
                <c:ptCount val="1"/>
                <c:pt idx="0">
                  <c:v>P3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31750">
                <a:solidFill>
                  <a:srgbClr val="FFC0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'CCP(S)_R1_summary_IOC115'!$I$170:$M$170</c:f>
              <c:numCache>
                <c:formatCode>0.00</c:formatCode>
                <c:ptCount val="5"/>
                <c:pt idx="0">
                  <c:v>33.749864000000002</c:v>
                </c:pt>
                <c:pt idx="1">
                  <c:v>66.241379320000007</c:v>
                </c:pt>
                <c:pt idx="2">
                  <c:v>4.4481789333333337</c:v>
                </c:pt>
                <c:pt idx="3">
                  <c:v>11.202659880000001</c:v>
                </c:pt>
                <c:pt idx="4">
                  <c:v>3.331159266666667</c:v>
                </c:pt>
              </c:numCache>
            </c:numRef>
          </c:yVal>
        </c:ser>
        <c:ser>
          <c:idx val="6"/>
          <c:order val="4"/>
          <c:tx>
            <c:strRef>
              <c:f>'CCP(S)_R1_summary_IOC115'!$E$173</c:f>
              <c:strCache>
                <c:ptCount val="1"/>
                <c:pt idx="0">
                  <c:v>P6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 w="25400">
                <a:solidFill>
                  <a:srgbClr val="00FFFF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'CCP(S)_R1_summary_IOC115'!$I$173:$M$173</c:f>
              <c:numCache>
                <c:formatCode>0.00</c:formatCode>
                <c:ptCount val="5"/>
                <c:pt idx="0">
                  <c:v>29.739961100000002</c:v>
                </c:pt>
                <c:pt idx="1">
                  <c:v>54.642760428380186</c:v>
                </c:pt>
                <c:pt idx="2">
                  <c:v>3.312714649254981</c:v>
                </c:pt>
                <c:pt idx="3">
                  <c:v>11.180051418907491</c:v>
                </c:pt>
                <c:pt idx="4">
                  <c:v>3.5309551336717422</c:v>
                </c:pt>
              </c:numCache>
            </c:numRef>
          </c:yVal>
        </c:ser>
        <c:axId val="92631424"/>
        <c:axId val="92632960"/>
      </c:scatterChart>
      <c:catAx>
        <c:axId val="9263142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632960"/>
        <c:crossesAt val="0"/>
        <c:lblAlgn val="ctr"/>
        <c:lblOffset val="100"/>
        <c:tickLblSkip val="1"/>
        <c:tickMarkSkip val="1"/>
      </c:catAx>
      <c:valAx>
        <c:axId val="9263296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O2 flow per cells [pmol/(s*Mill)]</a:t>
                </a:r>
              </a:p>
            </c:rich>
          </c:tx>
          <c:layout>
            <c:manualLayout>
              <c:xMode val="edge"/>
              <c:yMode val="edge"/>
              <c:x val="1.9906729916774356E-2"/>
              <c:y val="0.12531041999269121"/>
            </c:manualLayout>
          </c:layout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631424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0"/>
          <c:order val="0"/>
          <c:tx>
            <c:strRef>
              <c:f>'CCP(S)_R1_summary_IOC115'!$H$190</c:f>
              <c:strCache>
                <c:ptCount val="1"/>
                <c:pt idx="0">
                  <c:v>Median no Fluo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6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7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8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9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0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1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2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cat>
            <c:strRef>
              <c:f>'CCP(S)_R1_summary_IOC115'!$I$180:$M$180</c:f>
              <c:strCache>
                <c:ptCount val="5"/>
                <c:pt idx="0">
                  <c:v>R</c:v>
                </c:pt>
                <c:pt idx="1">
                  <c:v>1U</c:v>
                </c:pt>
                <c:pt idx="2">
                  <c:v>2Rot</c:v>
                </c:pt>
                <c:pt idx="3">
                  <c:v>3S</c:v>
                </c:pt>
                <c:pt idx="4">
                  <c:v>4Ama</c:v>
                </c:pt>
              </c:strCache>
            </c:strRef>
          </c:cat>
          <c:val>
            <c:numRef>
              <c:f>'CCP(S)_R1_summary_IOC115'!$I$190:$M$190</c:f>
              <c:numCache>
                <c:formatCode>0.00</c:formatCode>
                <c:ptCount val="5"/>
                <c:pt idx="0">
                  <c:v>0.53292763634946683</c:v>
                </c:pt>
                <c:pt idx="1">
                  <c:v>1</c:v>
                </c:pt>
                <c:pt idx="2">
                  <c:v>7.0274194573043958E-2</c:v>
                </c:pt>
                <c:pt idx="3">
                  <c:v>0.19155667827790734</c:v>
                </c:pt>
                <c:pt idx="4">
                  <c:v>5.8452834799455192E-2</c:v>
                </c:pt>
              </c:numCache>
            </c:numRef>
          </c:val>
        </c:ser>
        <c:gapWidth val="50"/>
        <c:axId val="92806528"/>
        <c:axId val="92808320"/>
      </c:barChart>
      <c:scatterChart>
        <c:scatterStyle val="lineMarker"/>
        <c:ser>
          <c:idx val="1"/>
          <c:order val="1"/>
          <c:tx>
            <c:strRef>
              <c:f>'CCP(S)_R1_summary_IOC115'!$E$168</c:f>
              <c:strCache>
                <c:ptCount val="1"/>
                <c:pt idx="0">
                  <c:v>P1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3175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'CCP(S)_R1_summary_IOC115'!$I$181:$M$181</c:f>
              <c:numCache>
                <c:formatCode>0.00</c:formatCode>
                <c:ptCount val="5"/>
                <c:pt idx="0">
                  <c:v>0.51940779345938115</c:v>
                </c:pt>
                <c:pt idx="1">
                  <c:v>1</c:v>
                </c:pt>
                <c:pt idx="2">
                  <c:v>7.3397327694831108E-2</c:v>
                </c:pt>
                <c:pt idx="3">
                  <c:v>0.22013776300359678</c:v>
                </c:pt>
                <c:pt idx="4">
                  <c:v>5.3000431030143819E-2</c:v>
                </c:pt>
              </c:numCache>
            </c:numRef>
          </c:yVal>
        </c:ser>
        <c:ser>
          <c:idx val="2"/>
          <c:order val="2"/>
          <c:tx>
            <c:strRef>
              <c:f>'CCP(S)_R1_summary_IOC115'!$E$169</c:f>
              <c:strCache>
                <c:ptCount val="1"/>
                <c:pt idx="0">
                  <c:v>P2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 w="31750">
                <a:solidFill>
                  <a:srgbClr val="7030A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'CCP(S)_R1_summary_IOC115'!$I$182:$M$182</c:f>
              <c:numCache>
                <c:formatCode>0.00</c:formatCode>
                <c:ptCount val="5"/>
                <c:pt idx="0">
                  <c:v>0.56651561247551829</c:v>
                </c:pt>
                <c:pt idx="1">
                  <c:v>1</c:v>
                </c:pt>
                <c:pt idx="2">
                  <c:v>0.11917161183114656</c:v>
                </c:pt>
                <c:pt idx="3">
                  <c:v>0.18066770146200434</c:v>
                </c:pt>
                <c:pt idx="4">
                  <c:v>6.6311236995724887E-2</c:v>
                </c:pt>
              </c:numCache>
            </c:numRef>
          </c:yVal>
        </c:ser>
        <c:ser>
          <c:idx val="3"/>
          <c:order val="3"/>
          <c:tx>
            <c:strRef>
              <c:f>'CCP(S)_R1_summary_IOC115'!$E$170</c:f>
              <c:strCache>
                <c:ptCount val="1"/>
                <c:pt idx="0">
                  <c:v>P3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 w="31750">
                <a:solidFill>
                  <a:srgbClr val="FFC0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'CCP(S)_R1_summary_IOC115'!$I$183:$M$183</c:f>
              <c:numCache>
                <c:formatCode>0.00</c:formatCode>
                <c:ptCount val="5"/>
                <c:pt idx="0">
                  <c:v>0.50949820710949534</c:v>
                </c:pt>
                <c:pt idx="1">
                  <c:v>1</c:v>
                </c:pt>
                <c:pt idx="2">
                  <c:v>6.7151061451256822E-2</c:v>
                </c:pt>
                <c:pt idx="3">
                  <c:v>0.16911875922574013</c:v>
                </c:pt>
                <c:pt idx="4">
                  <c:v>5.0288192982432402E-2</c:v>
                </c:pt>
              </c:numCache>
            </c:numRef>
          </c:yVal>
        </c:ser>
        <c:ser>
          <c:idx val="6"/>
          <c:order val="4"/>
          <c:tx>
            <c:strRef>
              <c:f>'CCP(S)_R1_summary_IOC115'!$E$173</c:f>
              <c:strCache>
                <c:ptCount val="1"/>
                <c:pt idx="0">
                  <c:v>P6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 w="25400">
                <a:solidFill>
                  <a:srgbClr val="00FFFF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'CCP(S)_R1_summary_IOC115'!$I$186:$M$186</c:f>
              <c:numCache>
                <c:formatCode>0.00</c:formatCode>
                <c:ptCount val="5"/>
                <c:pt idx="0">
                  <c:v>0.54644747923955239</c:v>
                </c:pt>
                <c:pt idx="1">
                  <c:v>1</c:v>
                </c:pt>
                <c:pt idx="2">
                  <c:v>6.0594516344624892E-2</c:v>
                </c:pt>
                <c:pt idx="3">
                  <c:v>0.20244565509381035</c:v>
                </c:pt>
                <c:pt idx="4">
                  <c:v>6.3905238568766565E-2</c:v>
                </c:pt>
              </c:numCache>
            </c:numRef>
          </c:yVal>
        </c:ser>
        <c:axId val="92806528"/>
        <c:axId val="92808320"/>
      </c:scatterChart>
      <c:catAx>
        <c:axId val="9280652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808320"/>
        <c:crossesAt val="0"/>
        <c:lblAlgn val="ctr"/>
        <c:lblOffset val="100"/>
        <c:tickLblSkip val="1"/>
        <c:tickMarkSkip val="1"/>
      </c:catAx>
      <c:valAx>
        <c:axId val="92808320"/>
        <c:scaling>
          <c:orientation val="minMax"/>
        </c:scaling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FCR</a:t>
                </a:r>
              </a:p>
            </c:rich>
          </c:tx>
          <c:layout>
            <c:manualLayout>
              <c:xMode val="edge"/>
              <c:yMode val="edge"/>
              <c:x val="1.990673543302791E-2"/>
              <c:y val="0.38724591966494992"/>
            </c:manualLayout>
          </c:layout>
        </c:title>
        <c:numFmt formatCode="0.0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80652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barChart>
        <c:barDir val="col"/>
        <c:grouping val="clustered"/>
        <c:ser>
          <c:idx val="0"/>
          <c:order val="0"/>
          <c:tx>
            <c:strRef>
              <c:f>'CCP(S)_R1_summary_IOC115'!$H$178</c:f>
              <c:strCache>
                <c:ptCount val="1"/>
                <c:pt idx="0">
                  <c:v>Median Fluo</c:v>
                </c:pt>
              </c:strCache>
            </c:strRef>
          </c:tx>
          <c:spPr>
            <a:solidFill>
              <a:srgbClr val="008000">
                <a:alpha val="30000"/>
              </a:srgbClr>
            </a:solidFill>
            <a:ln w="50800">
              <a:noFill/>
              <a:prstDash val="solid"/>
            </a:ln>
          </c:spPr>
          <c:dPt>
            <c:idx val="0"/>
            <c:spPr>
              <a:solidFill>
                <a:srgbClr val="009900"/>
              </a:solidFill>
              <a:ln w="50800">
                <a:noFill/>
                <a:prstDash val="solid"/>
              </a:ln>
            </c:spPr>
          </c:dPt>
          <c:dPt>
            <c:idx val="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2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3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4"/>
            <c:spPr>
              <a:solidFill>
                <a:schemeClr val="tx1"/>
              </a:solidFill>
              <a:ln w="50800">
                <a:noFill/>
                <a:prstDash val="solid"/>
              </a:ln>
            </c:spPr>
          </c:dPt>
          <c:dPt>
            <c:idx val="5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6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7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8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9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0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dPt>
            <c:idx val="11"/>
            <c:spPr>
              <a:solidFill>
                <a:srgbClr val="2856BA"/>
              </a:solidFill>
              <a:ln w="50800">
                <a:noFill/>
                <a:prstDash val="solid"/>
              </a:ln>
            </c:spPr>
          </c:dPt>
          <c:dPt>
            <c:idx val="12"/>
            <c:spPr>
              <a:solidFill>
                <a:srgbClr val="000000"/>
              </a:solidFill>
              <a:ln w="50800">
                <a:noFill/>
                <a:prstDash val="solid"/>
              </a:ln>
            </c:spPr>
          </c:dPt>
          <c:cat>
            <c:strRef>
              <c:f>'CCP(S)_R1_summary_IOC115'!$I$167:$M$167</c:f>
              <c:strCache>
                <c:ptCount val="5"/>
                <c:pt idx="0">
                  <c:v>R</c:v>
                </c:pt>
                <c:pt idx="1">
                  <c:v>1U</c:v>
                </c:pt>
                <c:pt idx="2">
                  <c:v>2Rot</c:v>
                </c:pt>
                <c:pt idx="3">
                  <c:v>3S</c:v>
                </c:pt>
                <c:pt idx="4">
                  <c:v>4Ama</c:v>
                </c:pt>
              </c:strCache>
            </c:strRef>
          </c:cat>
          <c:val>
            <c:numRef>
              <c:f>'CCP(S)_R1_summary_IOC115'!$I$178:$M$178</c:f>
              <c:numCache>
                <c:formatCode>0.00</c:formatCode>
                <c:ptCount val="5"/>
                <c:pt idx="0">
                  <c:v>27.018783333333335</c:v>
                </c:pt>
                <c:pt idx="1">
                  <c:v>45.115324299347058</c:v>
                </c:pt>
                <c:pt idx="2">
                  <c:v>5.7187719298245607</c:v>
                </c:pt>
                <c:pt idx="3">
                  <c:v>12.608985962417471</c:v>
                </c:pt>
                <c:pt idx="4">
                  <c:v>4.1333678319783189</c:v>
                </c:pt>
              </c:numCache>
            </c:numRef>
          </c:val>
        </c:ser>
        <c:gapWidth val="50"/>
        <c:axId val="93019520"/>
        <c:axId val="93029504"/>
      </c:barChart>
      <c:scatterChart>
        <c:scatterStyle val="lineMarker"/>
        <c:ser>
          <c:idx val="4"/>
          <c:order val="1"/>
          <c:tx>
            <c:strRef>
              <c:f>'CCP(S)_R1_summary_IOC115'!$E$171</c:f>
              <c:strCache>
                <c:ptCount val="1"/>
                <c:pt idx="0">
                  <c:v>P4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 w="25400">
                <a:solidFill>
                  <a:schemeClr val="tx1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'CCP(S)_R1_summary_IOC115'!$I$171:$M$171</c:f>
              <c:numCache>
                <c:formatCode>0.00</c:formatCode>
                <c:ptCount val="5"/>
                <c:pt idx="0">
                  <c:v>27.018783333333335</c:v>
                </c:pt>
                <c:pt idx="1">
                  <c:v>45.966708395927228</c:v>
                </c:pt>
                <c:pt idx="2">
                  <c:v>5.7187719298245607</c:v>
                </c:pt>
                <c:pt idx="3">
                  <c:v>14.903149367088607</c:v>
                </c:pt>
                <c:pt idx="4">
                  <c:v>4.2373927727119218</c:v>
                </c:pt>
              </c:numCache>
            </c:numRef>
          </c:yVal>
        </c:ser>
        <c:ser>
          <c:idx val="5"/>
          <c:order val="2"/>
          <c:tx>
            <c:strRef>
              <c:f>'CCP(S)_R1_summary_IOC115'!$E$172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noFill/>
              <a:ln w="50800">
                <a:solidFill>
                  <a:srgbClr val="CC3300"/>
                </a:solidFill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7"/>
              <c:spPr>
                <a:solidFill>
                  <a:srgbClr val="FFFFFF"/>
                </a:solidFill>
                <a:ln w="50800"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'CCP(S)_R1_summary_IOC115'!$I$172:$M$172</c:f>
              <c:numCache>
                <c:formatCode>0.00</c:formatCode>
                <c:ptCount val="5"/>
                <c:pt idx="0">
                  <c:v>31.73286534</c:v>
                </c:pt>
                <c:pt idx="1">
                  <c:v>45.115324299347058</c:v>
                </c:pt>
                <c:pt idx="2">
                  <c:v>6.5294275515334341</c:v>
                </c:pt>
                <c:pt idx="3">
                  <c:v>12.608985962417471</c:v>
                </c:pt>
                <c:pt idx="4">
                  <c:v>4.1333678319783189</c:v>
                </c:pt>
              </c:numCache>
            </c:numRef>
          </c:yVal>
        </c:ser>
        <c:ser>
          <c:idx val="7"/>
          <c:order val="3"/>
          <c:tx>
            <c:strRef>
              <c:f>'CCP(S)_R1_summary_IOC115'!$E$174</c:f>
              <c:strCache>
                <c:ptCount val="1"/>
                <c:pt idx="0">
                  <c:v>P7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  <a:prstDash val="solid"/>
                </a:ln>
              </c:spPr>
            </c:marker>
            <c:spPr>
              <a:ln w="12700">
                <a:solidFill>
                  <a:srgbClr val="000000"/>
                </a:solidFill>
                <a:prstDash val="solid"/>
              </a:ln>
            </c:spPr>
          </c:dPt>
          <c:yVal>
            <c:numRef>
              <c:f>'CCP(S)_R1_summary_IOC115'!$I$174:$M$174</c:f>
              <c:numCache>
                <c:formatCode>0.00</c:formatCode>
                <c:ptCount val="5"/>
                <c:pt idx="0">
                  <c:v>22.469524766666666</c:v>
                </c:pt>
                <c:pt idx="1">
                  <c:v>32.475495445279869</c:v>
                </c:pt>
                <c:pt idx="2">
                  <c:v>4.7168174389836173</c:v>
                </c:pt>
                <c:pt idx="3">
                  <c:v>10.524419270516718</c:v>
                </c:pt>
                <c:pt idx="4">
                  <c:v>2.6402347761446197</c:v>
                </c:pt>
              </c:numCache>
            </c:numRef>
          </c:yVal>
        </c:ser>
        <c:axId val="93019520"/>
        <c:axId val="93029504"/>
      </c:scatterChart>
      <c:catAx>
        <c:axId val="9301952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029504"/>
        <c:crossesAt val="0"/>
        <c:lblAlgn val="ctr"/>
        <c:lblOffset val="100"/>
        <c:tickLblSkip val="1"/>
        <c:tickMarkSkip val="1"/>
      </c:catAx>
      <c:valAx>
        <c:axId val="93029504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O2 flow per cells [pmol/(s*Mill)]</a:t>
                </a:r>
              </a:p>
            </c:rich>
          </c:tx>
          <c:layout>
            <c:manualLayout>
              <c:xMode val="edge"/>
              <c:yMode val="edge"/>
              <c:x val="1.9906729916774366E-2"/>
              <c:y val="0.12531041999269121"/>
            </c:manualLayout>
          </c:layout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3019520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638175</xdr:colOff>
      <xdr:row>192</xdr:row>
      <xdr:rowOff>19050</xdr:rowOff>
    </xdr:from>
    <xdr:to>
      <xdr:col>10</xdr:col>
      <xdr:colOff>801823</xdr:colOff>
      <xdr:row>208</xdr:row>
      <xdr:rowOff>74104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0</xdr:colOff>
      <xdr:row>192</xdr:row>
      <xdr:rowOff>0</xdr:rowOff>
    </xdr:from>
    <xdr:to>
      <xdr:col>16</xdr:col>
      <xdr:colOff>163648</xdr:colOff>
      <xdr:row>208</xdr:row>
      <xdr:rowOff>55054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85725</xdr:colOff>
      <xdr:row>192</xdr:row>
      <xdr:rowOff>66675</xdr:rowOff>
    </xdr:from>
    <xdr:to>
      <xdr:col>11</xdr:col>
      <xdr:colOff>249373</xdr:colOff>
      <xdr:row>208</xdr:row>
      <xdr:rowOff>121729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0</xdr:colOff>
      <xdr:row>192</xdr:row>
      <xdr:rowOff>0</xdr:rowOff>
    </xdr:from>
    <xdr:to>
      <xdr:col>16</xdr:col>
      <xdr:colOff>163648</xdr:colOff>
      <xdr:row>208</xdr:row>
      <xdr:rowOff>55054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571500</xdr:colOff>
      <xdr:row>192</xdr:row>
      <xdr:rowOff>19050</xdr:rowOff>
    </xdr:from>
    <xdr:to>
      <xdr:col>10</xdr:col>
      <xdr:colOff>487498</xdr:colOff>
      <xdr:row>208</xdr:row>
      <xdr:rowOff>74104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523875</xdr:colOff>
      <xdr:row>192</xdr:row>
      <xdr:rowOff>0</xdr:rowOff>
    </xdr:from>
    <xdr:to>
      <xdr:col>15</xdr:col>
      <xdr:colOff>687523</xdr:colOff>
      <xdr:row>208</xdr:row>
      <xdr:rowOff>55054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771525</xdr:colOff>
      <xdr:row>211</xdr:row>
      <xdr:rowOff>19050</xdr:rowOff>
    </xdr:from>
    <xdr:to>
      <xdr:col>10</xdr:col>
      <xdr:colOff>687523</xdr:colOff>
      <xdr:row>227</xdr:row>
      <xdr:rowOff>74104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11</xdr:col>
      <xdr:colOff>723900</xdr:colOff>
      <xdr:row>211</xdr:row>
      <xdr:rowOff>0</xdr:rowOff>
    </xdr:from>
    <xdr:to>
      <xdr:col>16</xdr:col>
      <xdr:colOff>49348</xdr:colOff>
      <xdr:row>227</xdr:row>
      <xdr:rowOff>55054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7</xdr:col>
      <xdr:colOff>0</xdr:colOff>
      <xdr:row>230</xdr:row>
      <xdr:rowOff>19050</xdr:rowOff>
    </xdr:from>
    <xdr:to>
      <xdr:col>10</xdr:col>
      <xdr:colOff>754198</xdr:colOff>
      <xdr:row>246</xdr:row>
      <xdr:rowOff>74104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11</xdr:col>
      <xdr:colOff>790575</xdr:colOff>
      <xdr:row>230</xdr:row>
      <xdr:rowOff>0</xdr:rowOff>
    </xdr:from>
    <xdr:to>
      <xdr:col>16</xdr:col>
      <xdr:colOff>116023</xdr:colOff>
      <xdr:row>246</xdr:row>
      <xdr:rowOff>55054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571500</xdr:colOff>
      <xdr:row>192</xdr:row>
      <xdr:rowOff>19050</xdr:rowOff>
    </xdr:from>
    <xdr:to>
      <xdr:col>10</xdr:col>
      <xdr:colOff>487498</xdr:colOff>
      <xdr:row>208</xdr:row>
      <xdr:rowOff>74104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523875</xdr:colOff>
      <xdr:row>192</xdr:row>
      <xdr:rowOff>0</xdr:rowOff>
    </xdr:from>
    <xdr:to>
      <xdr:col>15</xdr:col>
      <xdr:colOff>687523</xdr:colOff>
      <xdr:row>208</xdr:row>
      <xdr:rowOff>55054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771525</xdr:colOff>
      <xdr:row>211</xdr:row>
      <xdr:rowOff>19050</xdr:rowOff>
    </xdr:from>
    <xdr:to>
      <xdr:col>10</xdr:col>
      <xdr:colOff>687523</xdr:colOff>
      <xdr:row>227</xdr:row>
      <xdr:rowOff>74104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11</xdr:col>
      <xdr:colOff>723900</xdr:colOff>
      <xdr:row>211</xdr:row>
      <xdr:rowOff>0</xdr:rowOff>
    </xdr:from>
    <xdr:to>
      <xdr:col>16</xdr:col>
      <xdr:colOff>49348</xdr:colOff>
      <xdr:row>227</xdr:row>
      <xdr:rowOff>55054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7</xdr:col>
      <xdr:colOff>0</xdr:colOff>
      <xdr:row>230</xdr:row>
      <xdr:rowOff>19050</xdr:rowOff>
    </xdr:from>
    <xdr:to>
      <xdr:col>10</xdr:col>
      <xdr:colOff>754198</xdr:colOff>
      <xdr:row>246</xdr:row>
      <xdr:rowOff>74104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11</xdr:col>
      <xdr:colOff>790575</xdr:colOff>
      <xdr:row>230</xdr:row>
      <xdr:rowOff>0</xdr:rowOff>
    </xdr:from>
    <xdr:to>
      <xdr:col>16</xdr:col>
      <xdr:colOff>116023</xdr:colOff>
      <xdr:row>246</xdr:row>
      <xdr:rowOff>55054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47625</xdr:colOff>
      <xdr:row>29</xdr:row>
      <xdr:rowOff>0</xdr:rowOff>
    </xdr:from>
    <xdr:to>
      <xdr:col>7</xdr:col>
      <xdr:colOff>211273</xdr:colOff>
      <xdr:row>45</xdr:row>
      <xdr:rowOff>55054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0</xdr:colOff>
      <xdr:row>29</xdr:row>
      <xdr:rowOff>0</xdr:rowOff>
    </xdr:from>
    <xdr:to>
      <xdr:col>12</xdr:col>
      <xdr:colOff>163648</xdr:colOff>
      <xdr:row>45</xdr:row>
      <xdr:rowOff>55054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0</xdr:colOff>
      <xdr:row>48</xdr:row>
      <xdr:rowOff>0</xdr:rowOff>
    </xdr:from>
    <xdr:to>
      <xdr:col>10</xdr:col>
      <xdr:colOff>514350</xdr:colOff>
      <xdr:row>64</xdr:row>
      <xdr:rowOff>55054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lection%20P1/RP1pce-P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lection%20P2/RP1pce-P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election%20P3/RP1pce-P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election%20P4/RP1pce-P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election%20P5/RP2pce-P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election%20P5/RP1pce-P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otocol"/>
      <sheetName val="Image"/>
      <sheetName val="Data"/>
      <sheetName val="Systematic"/>
      <sheetName val="FCF"/>
      <sheetName val="Graphs"/>
    </sheetNames>
    <sheetDataSet>
      <sheetData sheetId="0"/>
      <sheetData sheetId="1">
        <row r="14">
          <cell r="V14">
            <v>10</v>
          </cell>
        </row>
        <row r="15">
          <cell r="V15">
            <v>6</v>
          </cell>
        </row>
        <row r="19">
          <cell r="V19">
            <v>3</v>
          </cell>
        </row>
        <row r="20">
          <cell r="V20">
            <v>1</v>
          </cell>
        </row>
        <row r="28">
          <cell r="V28" t="str">
            <v>V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otocol"/>
      <sheetName val="Image"/>
      <sheetName val="Data"/>
      <sheetName val="Systematic"/>
      <sheetName val="FCF"/>
      <sheetName val="Graphs"/>
    </sheetNames>
    <sheetDataSet>
      <sheetData sheetId="0"/>
      <sheetData sheetId="1">
        <row r="14">
          <cell r="V14">
            <v>10</v>
          </cell>
        </row>
        <row r="15">
          <cell r="V15">
            <v>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otocol"/>
      <sheetName val="Image"/>
      <sheetName val="Data"/>
      <sheetName val="Systematic"/>
      <sheetName val="FCF"/>
      <sheetName val="Graphs"/>
    </sheetNames>
    <sheetDataSet>
      <sheetData sheetId="0" refreshError="1"/>
      <sheetData sheetId="1">
        <row r="15">
          <cell r="V15">
            <v>6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otocol"/>
      <sheetName val="Image"/>
      <sheetName val="Data"/>
      <sheetName val="Systematic"/>
      <sheetName val="FCF"/>
      <sheetName val="Graphs"/>
    </sheetNames>
    <sheetDataSet>
      <sheetData sheetId="0" refreshError="1"/>
      <sheetData sheetId="1">
        <row r="14">
          <cell r="V14">
            <v>10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otocol"/>
      <sheetName val="Image"/>
      <sheetName val="Data"/>
      <sheetName val="Systematic"/>
      <sheetName val="FCF"/>
      <sheetName val="Graphs"/>
    </sheetNames>
    <sheetDataSet>
      <sheetData sheetId="0" refreshError="1"/>
      <sheetData sheetId="1">
        <row r="19">
          <cell r="V19">
            <v>2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otocol"/>
      <sheetName val="Image"/>
      <sheetName val="Data"/>
      <sheetName val="Systematic"/>
      <sheetName val="FCF"/>
      <sheetName val="Graphs"/>
    </sheetNames>
    <sheetDataSet>
      <sheetData sheetId="0" refreshError="1"/>
      <sheetData sheetId="1">
        <row r="28">
          <cell r="V28" t="str">
            <v>V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0"/>
  <sheetViews>
    <sheetView tabSelected="1" topLeftCell="C181" workbookViewId="0">
      <selection activeCell="H190" sqref="H190:T190"/>
    </sheetView>
  </sheetViews>
  <sheetFormatPr baseColWidth="10" defaultRowHeight="15"/>
  <sheetData>
    <row r="1" spans="1:35" ht="18.75">
      <c r="A1" s="95" t="s">
        <v>69</v>
      </c>
      <c r="B1" s="95"/>
      <c r="C1" s="95"/>
      <c r="D1" s="95"/>
      <c r="E1" s="95"/>
      <c r="F1" s="95"/>
      <c r="G1" s="95"/>
      <c r="H1" s="95"/>
      <c r="I1" s="83" t="s">
        <v>70</v>
      </c>
      <c r="J1" s="79" t="s">
        <v>8</v>
      </c>
      <c r="K1" s="78" t="s">
        <v>9</v>
      </c>
      <c r="L1" s="79" t="s">
        <v>10</v>
      </c>
      <c r="M1" s="79" t="s">
        <v>11</v>
      </c>
      <c r="N1" s="80" t="s">
        <v>12</v>
      </c>
      <c r="O1" s="80" t="s">
        <v>13</v>
      </c>
      <c r="P1" s="80" t="s">
        <v>14</v>
      </c>
      <c r="Q1" s="80" t="s">
        <v>15</v>
      </c>
      <c r="R1" s="80" t="s">
        <v>16</v>
      </c>
      <c r="S1" s="80" t="s">
        <v>17</v>
      </c>
      <c r="T1" s="81" t="s">
        <v>18</v>
      </c>
    </row>
    <row r="2" spans="1:35" s="1" customFormat="1" ht="12.75" customHeigh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1" customFormat="1" ht="12.75" customHeight="1" thickBot="1">
      <c r="A3" s="2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0" customFormat="1" ht="13.5" thickTop="1">
      <c r="A4" s="4" t="s">
        <v>1</v>
      </c>
      <c r="B4" s="5"/>
      <c r="C4" s="5"/>
      <c r="D4" s="5"/>
      <c r="E4" s="5"/>
      <c r="F4" s="5"/>
      <c r="G4" s="6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s="10" customFormat="1" ht="12.75">
      <c r="A5" s="11" t="s">
        <v>2</v>
      </c>
      <c r="B5" s="12" t="s">
        <v>3</v>
      </c>
      <c r="C5" s="13" t="s">
        <v>4</v>
      </c>
      <c r="D5" s="14" t="s">
        <v>5</v>
      </c>
      <c r="E5" s="15" t="s">
        <v>6</v>
      </c>
      <c r="F5" s="16">
        <v>2235</v>
      </c>
      <c r="G5" s="17"/>
      <c r="H5" s="18" t="s">
        <v>7</v>
      </c>
      <c r="I5" s="19" t="s">
        <v>0</v>
      </c>
      <c r="J5" s="19" t="s">
        <v>8</v>
      </c>
      <c r="K5" s="19" t="s">
        <v>9</v>
      </c>
      <c r="L5" s="19" t="s">
        <v>10</v>
      </c>
      <c r="M5" s="19" t="s">
        <v>11</v>
      </c>
      <c r="N5" s="19" t="s">
        <v>12</v>
      </c>
      <c r="O5" s="19" t="s">
        <v>13</v>
      </c>
      <c r="P5" s="19" t="s">
        <v>14</v>
      </c>
      <c r="Q5" s="19" t="s">
        <v>15</v>
      </c>
      <c r="R5" s="19" t="s">
        <v>16</v>
      </c>
      <c r="S5" s="19" t="s">
        <v>17</v>
      </c>
      <c r="T5" s="19" t="s">
        <v>18</v>
      </c>
      <c r="U5" s="19"/>
      <c r="V5" s="19"/>
      <c r="W5" s="20"/>
      <c r="X5" s="20"/>
      <c r="Y5" s="20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s="31" customFormat="1" ht="12.75">
      <c r="A6" s="22" t="s">
        <v>19</v>
      </c>
      <c r="B6" s="23" t="s">
        <v>20</v>
      </c>
      <c r="C6" s="24"/>
      <c r="D6" s="25" t="s">
        <v>21</v>
      </c>
      <c r="E6" s="24">
        <v>37</v>
      </c>
      <c r="F6" s="23" t="s">
        <v>22</v>
      </c>
      <c r="G6" s="26"/>
      <c r="H6" s="27" t="s">
        <v>23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  <c r="X6" s="29"/>
      <c r="Y6" s="29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s="10" customFormat="1" ht="12.75">
      <c r="A7" s="32" t="s">
        <v>24</v>
      </c>
      <c r="B7" s="33" t="s">
        <v>25</v>
      </c>
      <c r="C7" s="34"/>
      <c r="D7" s="35" t="s">
        <v>26</v>
      </c>
      <c r="E7" s="34">
        <v>157.36000000000001</v>
      </c>
      <c r="F7" s="36" t="s">
        <v>27</v>
      </c>
      <c r="G7" s="17"/>
      <c r="H7" s="37" t="s">
        <v>28</v>
      </c>
      <c r="I7" s="38"/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/>
      <c r="V7" s="39"/>
      <c r="W7" s="40"/>
      <c r="X7" s="40"/>
      <c r="Y7" s="40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s="10" customFormat="1" ht="12.75">
      <c r="A8" s="32" t="s">
        <v>29</v>
      </c>
      <c r="B8" s="33"/>
      <c r="C8" s="34"/>
      <c r="D8" s="35" t="s">
        <v>30</v>
      </c>
      <c r="E8" s="34">
        <v>1.5714999999999999</v>
      </c>
      <c r="F8" s="36" t="s">
        <v>31</v>
      </c>
      <c r="G8" s="17"/>
      <c r="H8" s="41" t="s">
        <v>32</v>
      </c>
      <c r="I8" s="41"/>
      <c r="J8" s="41">
        <v>0</v>
      </c>
      <c r="K8" s="41">
        <v>17</v>
      </c>
      <c r="L8" s="41">
        <v>10</v>
      </c>
      <c r="M8" s="41">
        <v>5</v>
      </c>
      <c r="N8" s="41">
        <v>5</v>
      </c>
      <c r="O8" s="41">
        <v>11</v>
      </c>
      <c r="P8" s="41">
        <v>100</v>
      </c>
      <c r="Q8" s="41">
        <v>10</v>
      </c>
      <c r="R8" s="41">
        <v>1</v>
      </c>
      <c r="S8" s="41">
        <v>20</v>
      </c>
      <c r="T8" s="41">
        <v>1</v>
      </c>
      <c r="U8" s="41"/>
      <c r="V8" s="41"/>
      <c r="W8" s="41"/>
      <c r="X8" s="41"/>
      <c r="Y8" s="41"/>
      <c r="Z8" s="41"/>
      <c r="AA8" s="42"/>
      <c r="AB8" s="42"/>
      <c r="AC8" s="42"/>
      <c r="AD8" s="42"/>
      <c r="AE8" s="42"/>
      <c r="AF8" s="42"/>
      <c r="AG8" s="42"/>
      <c r="AH8" s="42"/>
      <c r="AI8" s="42"/>
    </row>
    <row r="9" spans="1:35" s="10" customFormat="1" ht="12.75">
      <c r="A9" s="32" t="s">
        <v>33</v>
      </c>
      <c r="B9" s="33"/>
      <c r="C9" s="34"/>
      <c r="D9" s="35" t="s">
        <v>34</v>
      </c>
      <c r="E9" s="34">
        <v>0</v>
      </c>
      <c r="F9" s="36" t="s">
        <v>31</v>
      </c>
      <c r="G9" s="17"/>
      <c r="H9" s="41" t="s">
        <v>35</v>
      </c>
      <c r="I9" s="41"/>
      <c r="J9" s="43">
        <v>5.2893518518518515E-3</v>
      </c>
      <c r="K9" s="43">
        <v>1.8981481481481481E-2</v>
      </c>
      <c r="L9" s="43">
        <v>2.7766203703703706E-2</v>
      </c>
      <c r="M9" s="43">
        <v>3.096064814814815E-2</v>
      </c>
      <c r="N9" s="43">
        <v>5.4942129629629632E-2</v>
      </c>
      <c r="O9" s="43">
        <v>6.7314814814814813E-2</v>
      </c>
      <c r="P9" s="43">
        <v>7.4212962962962967E-2</v>
      </c>
      <c r="Q9" s="43">
        <v>7.6307870370370359E-2</v>
      </c>
      <c r="R9" s="43">
        <v>9.0057870370370371E-2</v>
      </c>
      <c r="S9" s="43">
        <v>0.10326388888888889</v>
      </c>
      <c r="T9" s="43">
        <v>0.10820601851851852</v>
      </c>
      <c r="U9" s="43"/>
      <c r="V9" s="43"/>
      <c r="W9" s="43"/>
      <c r="X9" s="43"/>
      <c r="Y9" s="43"/>
      <c r="Z9" s="44"/>
      <c r="AA9" s="37"/>
      <c r="AB9" s="37"/>
      <c r="AC9" s="37"/>
      <c r="AD9" s="37"/>
      <c r="AE9" s="37"/>
      <c r="AF9" s="37"/>
      <c r="AG9" s="37"/>
      <c r="AH9" s="37"/>
      <c r="AI9" s="37"/>
    </row>
    <row r="10" spans="1:35" s="10" customFormat="1" ht="12.75">
      <c r="A10" s="32" t="s">
        <v>36</v>
      </c>
      <c r="B10" s="45">
        <v>3</v>
      </c>
      <c r="C10" s="34"/>
      <c r="D10" s="35" t="s">
        <v>37</v>
      </c>
      <c r="E10" s="34">
        <v>83.6</v>
      </c>
      <c r="F10" s="36" t="s">
        <v>38</v>
      </c>
      <c r="G10" s="17"/>
      <c r="H10" s="41" t="s">
        <v>39</v>
      </c>
      <c r="I10" s="43"/>
      <c r="J10" s="43">
        <v>6.5509259259259262E-3</v>
      </c>
      <c r="K10" s="43">
        <v>2.0833333333333332E-2</v>
      </c>
      <c r="L10" s="43">
        <v>2.9259259259259259E-2</v>
      </c>
      <c r="M10" s="43">
        <v>3.201388888888889E-2</v>
      </c>
      <c r="N10" s="43">
        <v>5.5636574074074074E-2</v>
      </c>
      <c r="O10" s="43">
        <v>6.8182870370370366E-2</v>
      </c>
      <c r="P10" s="43">
        <v>7.5115740740740733E-2</v>
      </c>
      <c r="Q10" s="43">
        <v>7.7800925925925926E-2</v>
      </c>
      <c r="R10" s="43">
        <v>9.1539351851851858E-2</v>
      </c>
      <c r="S10" s="43">
        <v>0.10424768518518518</v>
      </c>
      <c r="T10" s="43">
        <v>0.10953703703703704</v>
      </c>
      <c r="U10" s="43"/>
      <c r="V10" s="43"/>
      <c r="W10" s="43"/>
      <c r="X10" s="43"/>
      <c r="Y10" s="43"/>
      <c r="Z10" s="46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s="10" customFormat="1" ht="12.75">
      <c r="A11" s="32" t="s">
        <v>40</v>
      </c>
      <c r="B11" s="47">
        <v>1</v>
      </c>
      <c r="C11" s="34"/>
      <c r="D11" s="35" t="s">
        <v>41</v>
      </c>
      <c r="E11" s="34">
        <v>0.92</v>
      </c>
      <c r="F11" s="34"/>
      <c r="G11" s="17"/>
      <c r="H11" s="41" t="s">
        <v>42</v>
      </c>
      <c r="I11" s="43"/>
      <c r="J11" s="41">
        <v>54</v>
      </c>
      <c r="K11" s="41">
        <v>79</v>
      </c>
      <c r="L11" s="41">
        <v>64</v>
      </c>
      <c r="M11" s="41">
        <v>46</v>
      </c>
      <c r="N11" s="41">
        <v>30</v>
      </c>
      <c r="O11" s="41">
        <v>37</v>
      </c>
      <c r="P11" s="41">
        <v>40</v>
      </c>
      <c r="Q11" s="41">
        <v>64</v>
      </c>
      <c r="R11" s="41">
        <v>64</v>
      </c>
      <c r="S11" s="41">
        <v>43</v>
      </c>
      <c r="T11" s="41">
        <v>58</v>
      </c>
      <c r="U11" s="41"/>
      <c r="V11" s="41"/>
      <c r="W11" s="41"/>
      <c r="X11" s="41"/>
      <c r="Y11" s="41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s="10" customFormat="1" ht="12.75">
      <c r="A12" s="36" t="s">
        <v>43</v>
      </c>
      <c r="B12" s="48">
        <v>1.5</v>
      </c>
      <c r="C12" s="49" t="s">
        <v>44</v>
      </c>
      <c r="D12" s="35" t="s">
        <v>45</v>
      </c>
      <c r="E12" s="45" t="s">
        <v>46</v>
      </c>
      <c r="F12" s="34"/>
      <c r="G12" s="17"/>
      <c r="H12" s="50" t="s">
        <v>47</v>
      </c>
      <c r="I12" s="51" t="s">
        <v>27</v>
      </c>
      <c r="J12" s="52">
        <v>140.36500000000001</v>
      </c>
      <c r="K12" s="52">
        <v>94.579400000000007</v>
      </c>
      <c r="L12" s="52">
        <v>65.510300000000001</v>
      </c>
      <c r="M12" s="52">
        <v>52.920900000000003</v>
      </c>
      <c r="N12" s="52">
        <v>63.723799999999997</v>
      </c>
      <c r="O12" s="52">
        <v>130.36170000000001</v>
      </c>
      <c r="P12" s="52">
        <v>82.472200000000001</v>
      </c>
      <c r="Q12" s="52">
        <v>62.494599999999998</v>
      </c>
      <c r="R12" s="52">
        <v>88.502499999999998</v>
      </c>
      <c r="S12" s="52">
        <v>80.952600000000004</v>
      </c>
      <c r="T12" s="52">
        <v>72.203000000000003</v>
      </c>
      <c r="U12" s="52"/>
      <c r="V12" s="52"/>
      <c r="W12" s="52"/>
      <c r="X12" s="52"/>
      <c r="Y12" s="52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s="10" customFormat="1" ht="12.75">
      <c r="A13" s="32" t="s">
        <v>48</v>
      </c>
      <c r="B13" s="53">
        <v>3</v>
      </c>
      <c r="C13" s="49" t="s">
        <v>49</v>
      </c>
      <c r="D13" s="54" t="s">
        <v>50</v>
      </c>
      <c r="E13" s="55">
        <v>-1.4783999999999999</v>
      </c>
      <c r="F13" s="36" t="s">
        <v>51</v>
      </c>
      <c r="G13" s="17"/>
      <c r="H13" s="56" t="s">
        <v>52</v>
      </c>
      <c r="I13" s="57" t="s">
        <v>51</v>
      </c>
      <c r="J13" s="58">
        <v>48.616999999999997</v>
      </c>
      <c r="K13" s="58">
        <v>21.73</v>
      </c>
      <c r="L13" s="58">
        <v>47.465400000000002</v>
      </c>
      <c r="M13" s="58">
        <v>53.0732</v>
      </c>
      <c r="N13" s="58">
        <v>69.495800000000003</v>
      </c>
      <c r="O13" s="58">
        <v>46.463999999999999</v>
      </c>
      <c r="P13" s="58">
        <v>100.6387</v>
      </c>
      <c r="Q13" s="58">
        <v>102.2409</v>
      </c>
      <c r="R13" s="58">
        <v>80.410799999999995</v>
      </c>
      <c r="S13" s="58">
        <v>95.4315</v>
      </c>
      <c r="T13" s="58">
        <v>3.0041000000000002</v>
      </c>
      <c r="U13" s="58"/>
      <c r="V13" s="58"/>
      <c r="W13" s="58"/>
      <c r="X13" s="58"/>
      <c r="Y13" s="58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s="10" customFormat="1" ht="12.75">
      <c r="A14" s="59" t="s">
        <v>53</v>
      </c>
      <c r="B14" s="60">
        <v>2</v>
      </c>
      <c r="C14" s="49" t="s">
        <v>54</v>
      </c>
      <c r="D14" s="54" t="s">
        <v>55</v>
      </c>
      <c r="E14" s="34">
        <v>2.0500000000000001E-2</v>
      </c>
      <c r="F14" s="34"/>
      <c r="G14" s="17"/>
      <c r="H14" s="61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s="10" customFormat="1" ht="12.75">
      <c r="A15" s="34"/>
      <c r="B15" s="34"/>
      <c r="C15" s="34"/>
      <c r="D15" s="34"/>
      <c r="E15" s="34"/>
      <c r="F15" s="63"/>
      <c r="G15" s="17"/>
      <c r="H15" s="61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s="10" customFormat="1" ht="12.75">
      <c r="A16" s="34"/>
      <c r="B16" s="34"/>
      <c r="C16" s="34"/>
      <c r="D16" s="34"/>
      <c r="E16" s="34"/>
      <c r="F16" s="34"/>
      <c r="G16" s="17"/>
      <c r="H16" s="61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s="1" customFormat="1" ht="13.5" thickBot="1">
      <c r="A17" s="34"/>
      <c r="B17" s="34"/>
      <c r="C17" s="34"/>
      <c r="D17" s="34"/>
      <c r="E17" s="34"/>
      <c r="F17" s="34"/>
      <c r="G17" s="17"/>
      <c r="H17" s="61"/>
      <c r="I17" s="27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s="10" customFormat="1" ht="12.75">
      <c r="A18" s="64"/>
      <c r="B18" s="65"/>
      <c r="C18" s="65"/>
      <c r="D18" s="64"/>
      <c r="E18" s="65"/>
      <c r="F18" s="65"/>
      <c r="G18" s="66"/>
      <c r="H18" s="67" t="s">
        <v>56</v>
      </c>
      <c r="I18" s="68" t="s">
        <v>57</v>
      </c>
      <c r="J18" s="69">
        <f>IF(ISNUMBER(J8),J8,"")</f>
        <v>0</v>
      </c>
      <c r="K18" s="69">
        <f>IF(ISNUMBER(K8),J18+K8,"")</f>
        <v>17</v>
      </c>
      <c r="L18" s="69">
        <f t="shared" ref="L18:AI18" si="0">IF(ISNUMBER(L8),K18+L8,"")</f>
        <v>27</v>
      </c>
      <c r="M18" s="69">
        <f t="shared" si="0"/>
        <v>32</v>
      </c>
      <c r="N18" s="69">
        <f t="shared" si="0"/>
        <v>37</v>
      </c>
      <c r="O18" s="69">
        <f t="shared" si="0"/>
        <v>48</v>
      </c>
      <c r="P18" s="69">
        <f t="shared" si="0"/>
        <v>148</v>
      </c>
      <c r="Q18" s="69">
        <f t="shared" si="0"/>
        <v>158</v>
      </c>
      <c r="R18" s="69">
        <f t="shared" si="0"/>
        <v>159</v>
      </c>
      <c r="S18" s="69">
        <f t="shared" si="0"/>
        <v>179</v>
      </c>
      <c r="T18" s="69">
        <f t="shared" si="0"/>
        <v>180</v>
      </c>
      <c r="U18" s="69" t="str">
        <f t="shared" si="0"/>
        <v/>
      </c>
      <c r="V18" s="69" t="str">
        <f t="shared" si="0"/>
        <v/>
      </c>
      <c r="W18" s="69" t="str">
        <f t="shared" si="0"/>
        <v/>
      </c>
      <c r="X18" s="69" t="str">
        <f t="shared" si="0"/>
        <v/>
      </c>
      <c r="Y18" s="69" t="str">
        <f t="shared" si="0"/>
        <v/>
      </c>
      <c r="Z18" s="69" t="str">
        <f t="shared" si="0"/>
        <v/>
      </c>
      <c r="AA18" s="69" t="str">
        <f t="shared" si="0"/>
        <v/>
      </c>
      <c r="AB18" s="69" t="str">
        <f t="shared" si="0"/>
        <v/>
      </c>
      <c r="AC18" s="69" t="str">
        <f t="shared" si="0"/>
        <v/>
      </c>
      <c r="AD18" s="69" t="str">
        <f t="shared" si="0"/>
        <v/>
      </c>
      <c r="AE18" s="69" t="str">
        <f t="shared" si="0"/>
        <v/>
      </c>
      <c r="AF18" s="69" t="str">
        <f t="shared" si="0"/>
        <v/>
      </c>
      <c r="AG18" s="69" t="str">
        <f t="shared" si="0"/>
        <v/>
      </c>
      <c r="AH18" s="69" t="str">
        <f t="shared" si="0"/>
        <v/>
      </c>
      <c r="AI18" s="69" t="str">
        <f t="shared" si="0"/>
        <v/>
      </c>
    </row>
    <row r="19" spans="1:35" s="1" customFormat="1" ht="12.75">
      <c r="A19" s="70" t="s">
        <v>58</v>
      </c>
      <c r="B19" s="17">
        <f>IF(AND(ISNUMBER(B10),ISNUMBER(B11)),1000000*B10+10000*B11,"")</f>
        <v>3010000</v>
      </c>
      <c r="C19" s="37"/>
      <c r="D19" s="37"/>
      <c r="E19" s="37"/>
      <c r="F19" s="41"/>
      <c r="G19" s="71"/>
      <c r="H19" s="72" t="s">
        <v>59</v>
      </c>
      <c r="I19" s="73" t="str">
        <f>C12</f>
        <v>Mio. cells/ml</v>
      </c>
      <c r="J19" s="74">
        <f t="shared" ref="J19:AI19" si="1">IF(ISNUMBER(J18),$B12-($B12*J18/1000)/2,"")</f>
        <v>1.5</v>
      </c>
      <c r="K19" s="74">
        <f t="shared" si="1"/>
        <v>1.48725</v>
      </c>
      <c r="L19" s="74">
        <f t="shared" si="1"/>
        <v>1.4797499999999999</v>
      </c>
      <c r="M19" s="74">
        <f t="shared" si="1"/>
        <v>1.476</v>
      </c>
      <c r="N19" s="74">
        <f t="shared" si="1"/>
        <v>1.4722500000000001</v>
      </c>
      <c r="O19" s="74">
        <f t="shared" si="1"/>
        <v>1.464</v>
      </c>
      <c r="P19" s="74">
        <f t="shared" si="1"/>
        <v>1.389</v>
      </c>
      <c r="Q19" s="74">
        <f t="shared" si="1"/>
        <v>1.3815</v>
      </c>
      <c r="R19" s="74">
        <f t="shared" si="1"/>
        <v>1.3807499999999999</v>
      </c>
      <c r="S19" s="74">
        <f t="shared" si="1"/>
        <v>1.36575</v>
      </c>
      <c r="T19" s="74">
        <f t="shared" si="1"/>
        <v>1.365</v>
      </c>
      <c r="U19" s="74" t="str">
        <f t="shared" si="1"/>
        <v/>
      </c>
      <c r="V19" s="74" t="str">
        <f t="shared" si="1"/>
        <v/>
      </c>
      <c r="W19" s="74" t="str">
        <f t="shared" si="1"/>
        <v/>
      </c>
      <c r="X19" s="74" t="str">
        <f t="shared" si="1"/>
        <v/>
      </c>
      <c r="Y19" s="74" t="str">
        <f t="shared" si="1"/>
        <v/>
      </c>
      <c r="Z19" s="74" t="str">
        <f t="shared" si="1"/>
        <v/>
      </c>
      <c r="AA19" s="74" t="str">
        <f t="shared" si="1"/>
        <v/>
      </c>
      <c r="AB19" s="74" t="str">
        <f t="shared" si="1"/>
        <v/>
      </c>
      <c r="AC19" s="74" t="str">
        <f t="shared" si="1"/>
        <v/>
      </c>
      <c r="AD19" s="74" t="str">
        <f t="shared" si="1"/>
        <v/>
      </c>
      <c r="AE19" s="74" t="str">
        <f t="shared" si="1"/>
        <v/>
      </c>
      <c r="AF19" s="74" t="str">
        <f t="shared" si="1"/>
        <v/>
      </c>
      <c r="AG19" s="74" t="str">
        <f t="shared" si="1"/>
        <v/>
      </c>
      <c r="AH19" s="74" t="str">
        <f t="shared" si="1"/>
        <v/>
      </c>
      <c r="AI19" s="74" t="str">
        <f t="shared" si="1"/>
        <v/>
      </c>
    </row>
    <row r="20" spans="1:35" s="10" customFormat="1" ht="12.75">
      <c r="A20" s="75"/>
      <c r="B20" s="75"/>
      <c r="C20" s="75"/>
      <c r="D20" s="75"/>
      <c r="E20" s="75"/>
      <c r="F20" s="75"/>
      <c r="G20" s="76">
        <f>B19+1</f>
        <v>3010001</v>
      </c>
      <c r="H20" s="77" t="s">
        <v>71</v>
      </c>
      <c r="I20" s="73" t="str">
        <f>$I12</f>
        <v>µM</v>
      </c>
      <c r="J20" s="74">
        <f>IF(ISNUMBER(J12),J12,"")</f>
        <v>140.36500000000001</v>
      </c>
      <c r="K20" s="74">
        <f t="shared" ref="K20:AI20" si="2">IF(ISNUMBER(K12),K12,"")</f>
        <v>94.579400000000007</v>
      </c>
      <c r="L20" s="74">
        <f t="shared" si="2"/>
        <v>65.510300000000001</v>
      </c>
      <c r="M20" s="74">
        <f t="shared" si="2"/>
        <v>52.920900000000003</v>
      </c>
      <c r="N20" s="74">
        <f t="shared" si="2"/>
        <v>63.723799999999997</v>
      </c>
      <c r="O20" s="74">
        <f t="shared" si="2"/>
        <v>130.36170000000001</v>
      </c>
      <c r="P20" s="74">
        <f t="shared" si="2"/>
        <v>82.472200000000001</v>
      </c>
      <c r="Q20" s="74">
        <f t="shared" si="2"/>
        <v>62.494599999999998</v>
      </c>
      <c r="R20" s="74">
        <f t="shared" si="2"/>
        <v>88.502499999999998</v>
      </c>
      <c r="S20" s="74">
        <f t="shared" si="2"/>
        <v>80.952600000000004</v>
      </c>
      <c r="T20" s="74">
        <f t="shared" si="2"/>
        <v>72.203000000000003</v>
      </c>
      <c r="U20" s="74" t="str">
        <f t="shared" si="2"/>
        <v/>
      </c>
      <c r="V20" s="74" t="str">
        <f t="shared" si="2"/>
        <v/>
      </c>
      <c r="W20" s="74" t="str">
        <f t="shared" si="2"/>
        <v/>
      </c>
      <c r="X20" s="74" t="str">
        <f t="shared" si="2"/>
        <v/>
      </c>
      <c r="Y20" s="74" t="str">
        <f t="shared" si="2"/>
        <v/>
      </c>
      <c r="Z20" s="74" t="str">
        <f t="shared" si="2"/>
        <v/>
      </c>
      <c r="AA20" s="74" t="str">
        <f t="shared" si="2"/>
        <v/>
      </c>
      <c r="AB20" s="74" t="str">
        <f t="shared" si="2"/>
        <v/>
      </c>
      <c r="AC20" s="74" t="str">
        <f t="shared" si="2"/>
        <v/>
      </c>
      <c r="AD20" s="74" t="str">
        <f t="shared" si="2"/>
        <v/>
      </c>
      <c r="AE20" s="74" t="str">
        <f t="shared" si="2"/>
        <v/>
      </c>
      <c r="AF20" s="74" t="str">
        <f t="shared" si="2"/>
        <v/>
      </c>
      <c r="AG20" s="74" t="str">
        <f t="shared" si="2"/>
        <v/>
      </c>
      <c r="AH20" s="74" t="str">
        <f t="shared" si="2"/>
        <v/>
      </c>
      <c r="AI20" s="74" t="str">
        <f t="shared" si="2"/>
        <v/>
      </c>
    </row>
    <row r="21" spans="1:35" s="10" customFormat="1" ht="12.75">
      <c r="A21" s="70" t="s">
        <v>60</v>
      </c>
      <c r="B21" s="75">
        <f ca="1">INDIRECT(ADDRESS(ROW(G21),COLUMN(G21)+BaselineState+3))</f>
        <v>3.0023385</v>
      </c>
      <c r="C21" s="75"/>
      <c r="D21" s="70" t="s">
        <v>61</v>
      </c>
      <c r="E21" s="75">
        <f ca="1">INDIRECT(ADDRESS(ROW(G21),COLUMN(G21)+ReferenceState+3))</f>
        <v>100.4264199</v>
      </c>
      <c r="F21" s="75"/>
      <c r="G21" s="76">
        <f>G20+1</f>
        <v>3010002</v>
      </c>
      <c r="H21" s="77" t="s">
        <v>72</v>
      </c>
      <c r="I21" s="73" t="s">
        <v>51</v>
      </c>
      <c r="J21" s="74">
        <f t="shared" ref="J21:AI21" si="3">IF(ISNUMBER(J13),J13-($E13+$E14*J12),"")</f>
        <v>47.217917499999999</v>
      </c>
      <c r="K21" s="74">
        <f t="shared" si="3"/>
        <v>21.269522299999998</v>
      </c>
      <c r="L21" s="74">
        <f t="shared" si="3"/>
        <v>47.600838850000002</v>
      </c>
      <c r="M21" s="74">
        <f t="shared" si="3"/>
        <v>53.466721550000003</v>
      </c>
      <c r="N21" s="74">
        <f t="shared" si="3"/>
        <v>69.667862100000008</v>
      </c>
      <c r="O21" s="74">
        <f t="shared" si="3"/>
        <v>45.269985149999997</v>
      </c>
      <c r="P21" s="74">
        <f t="shared" si="3"/>
        <v>100.4264199</v>
      </c>
      <c r="Q21" s="74">
        <f t="shared" si="3"/>
        <v>102.4381607</v>
      </c>
      <c r="R21" s="74">
        <f t="shared" si="3"/>
        <v>80.074898749999988</v>
      </c>
      <c r="S21" s="74">
        <f t="shared" si="3"/>
        <v>95.250371700000002</v>
      </c>
      <c r="T21" s="74">
        <f t="shared" si="3"/>
        <v>3.0023385</v>
      </c>
      <c r="U21" s="74" t="str">
        <f t="shared" si="3"/>
        <v/>
      </c>
      <c r="V21" s="74" t="str">
        <f t="shared" si="3"/>
        <v/>
      </c>
      <c r="W21" s="74" t="str">
        <f t="shared" si="3"/>
        <v/>
      </c>
      <c r="X21" s="74" t="str">
        <f t="shared" si="3"/>
        <v/>
      </c>
      <c r="Y21" s="74" t="str">
        <f t="shared" si="3"/>
        <v/>
      </c>
      <c r="Z21" s="74" t="str">
        <f t="shared" si="3"/>
        <v/>
      </c>
      <c r="AA21" s="74" t="str">
        <f t="shared" si="3"/>
        <v/>
      </c>
      <c r="AB21" s="74" t="str">
        <f t="shared" si="3"/>
        <v/>
      </c>
      <c r="AC21" s="74" t="str">
        <f t="shared" si="3"/>
        <v/>
      </c>
      <c r="AD21" s="74" t="str">
        <f t="shared" si="3"/>
        <v/>
      </c>
      <c r="AE21" s="74" t="str">
        <f t="shared" si="3"/>
        <v/>
      </c>
      <c r="AF21" s="74" t="str">
        <f t="shared" si="3"/>
        <v/>
      </c>
      <c r="AG21" s="74" t="str">
        <f t="shared" si="3"/>
        <v/>
      </c>
      <c r="AH21" s="74" t="str">
        <f t="shared" si="3"/>
        <v/>
      </c>
      <c r="AI21" s="74" t="str">
        <f t="shared" si="3"/>
        <v/>
      </c>
    </row>
    <row r="22" spans="1:35" s="10" customFormat="1" ht="12.75">
      <c r="A22" s="70" t="s">
        <v>62</v>
      </c>
      <c r="B22" s="75">
        <f>E13</f>
        <v>-1.4783999999999999</v>
      </c>
      <c r="C22" s="75"/>
      <c r="D22" s="70" t="s">
        <v>63</v>
      </c>
      <c r="E22" s="75">
        <f>E14</f>
        <v>2.0500000000000001E-2</v>
      </c>
      <c r="F22" s="75"/>
      <c r="G22" s="76">
        <f>G21+1</f>
        <v>3010003</v>
      </c>
      <c r="H22" s="77" t="s">
        <v>73</v>
      </c>
      <c r="I22" s="73" t="s">
        <v>64</v>
      </c>
      <c r="J22" s="74">
        <f t="shared" ref="J22:AI22" si="4">IF(ISNUMBER(J21),IF(VolCorrect="V",J21/J19,J21/$B12),"")</f>
        <v>31.478611666666666</v>
      </c>
      <c r="K22" s="74">
        <f t="shared" si="4"/>
        <v>14.301242091107749</v>
      </c>
      <c r="L22" s="74">
        <f t="shared" si="4"/>
        <v>32.168162763980405</v>
      </c>
      <c r="M22" s="74">
        <f t="shared" si="4"/>
        <v>36.224066090785911</v>
      </c>
      <c r="N22" s="74">
        <f t="shared" si="4"/>
        <v>47.320673866530825</v>
      </c>
      <c r="O22" s="74">
        <f t="shared" si="4"/>
        <v>30.922121004098358</v>
      </c>
      <c r="P22" s="74">
        <f t="shared" si="4"/>
        <v>72.301238228941685</v>
      </c>
      <c r="Q22" s="74">
        <f t="shared" si="4"/>
        <v>74.149953456387991</v>
      </c>
      <c r="R22" s="74">
        <f t="shared" si="4"/>
        <v>57.993770595690741</v>
      </c>
      <c r="S22" s="74">
        <f t="shared" si="4"/>
        <v>69.742172213069736</v>
      </c>
      <c r="T22" s="74">
        <f t="shared" si="4"/>
        <v>2.1995153846153848</v>
      </c>
      <c r="U22" s="74" t="str">
        <f t="shared" si="4"/>
        <v/>
      </c>
      <c r="V22" s="74" t="str">
        <f t="shared" si="4"/>
        <v/>
      </c>
      <c r="W22" s="74" t="str">
        <f t="shared" si="4"/>
        <v/>
      </c>
      <c r="X22" s="74" t="str">
        <f t="shared" si="4"/>
        <v/>
      </c>
      <c r="Y22" s="74" t="str">
        <f t="shared" si="4"/>
        <v/>
      </c>
      <c r="Z22" s="74" t="str">
        <f t="shared" si="4"/>
        <v/>
      </c>
      <c r="AA22" s="74" t="str">
        <f t="shared" si="4"/>
        <v/>
      </c>
      <c r="AB22" s="74" t="str">
        <f t="shared" si="4"/>
        <v/>
      </c>
      <c r="AC22" s="74" t="str">
        <f t="shared" si="4"/>
        <v/>
      </c>
      <c r="AD22" s="74" t="str">
        <f t="shared" si="4"/>
        <v/>
      </c>
      <c r="AE22" s="74" t="str">
        <f t="shared" si="4"/>
        <v/>
      </c>
      <c r="AF22" s="74" t="str">
        <f t="shared" si="4"/>
        <v/>
      </c>
      <c r="AG22" s="74" t="str">
        <f t="shared" si="4"/>
        <v/>
      </c>
      <c r="AH22" s="74" t="str">
        <f t="shared" si="4"/>
        <v/>
      </c>
      <c r="AI22" s="74" t="str">
        <f t="shared" si="4"/>
        <v/>
      </c>
    </row>
    <row r="23" spans="1:35" s="10" customFormat="1" ht="12.75">
      <c r="A23" s="75"/>
      <c r="B23" s="75"/>
      <c r="C23" s="75"/>
      <c r="D23" s="75"/>
      <c r="E23" s="75"/>
      <c r="F23" s="75"/>
      <c r="G23" s="76">
        <f>G22+1</f>
        <v>3010004</v>
      </c>
      <c r="H23" s="77" t="s">
        <v>74</v>
      </c>
      <c r="I23" s="73" t="s">
        <v>65</v>
      </c>
      <c r="J23" s="74">
        <f t="shared" ref="J23:AI23" ca="1" si="5">IF(ISNUMBER(J21),J21/$E21,"")</f>
        <v>0.47017425839751559</v>
      </c>
      <c r="K23" s="74">
        <f t="shared" ca="1" si="5"/>
        <v>0.21179209934177887</v>
      </c>
      <c r="L23" s="74">
        <f t="shared" ca="1" si="5"/>
        <v>0.47398721270158511</v>
      </c>
      <c r="M23" s="74">
        <f t="shared" ca="1" si="5"/>
        <v>0.53239696887770871</v>
      </c>
      <c r="N23" s="74">
        <f t="shared" ca="1" si="5"/>
        <v>0.69372045891282452</v>
      </c>
      <c r="O23" s="74">
        <f t="shared" ca="1" si="5"/>
        <v>0.45077764591307506</v>
      </c>
      <c r="P23" s="74">
        <f t="shared" ca="1" si="5"/>
        <v>1</v>
      </c>
      <c r="Q23" s="74">
        <f t="shared" ca="1" si="5"/>
        <v>1.0200319876184294</v>
      </c>
      <c r="R23" s="74">
        <f t="shared" ca="1" si="5"/>
        <v>0.79734893297734677</v>
      </c>
      <c r="S23" s="74">
        <f t="shared" ca="1" si="5"/>
        <v>0.94845929781073479</v>
      </c>
      <c r="T23" s="74">
        <f t="shared" ca="1" si="5"/>
        <v>2.9895902920661618E-2</v>
      </c>
      <c r="U23" s="74" t="str">
        <f t="shared" si="5"/>
        <v/>
      </c>
      <c r="V23" s="74" t="str">
        <f t="shared" si="5"/>
        <v/>
      </c>
      <c r="W23" s="74" t="str">
        <f t="shared" si="5"/>
        <v/>
      </c>
      <c r="X23" s="74" t="str">
        <f t="shared" si="5"/>
        <v/>
      </c>
      <c r="Y23" s="74" t="str">
        <f t="shared" si="5"/>
        <v/>
      </c>
      <c r="Z23" s="74" t="str">
        <f t="shared" si="5"/>
        <v/>
      </c>
      <c r="AA23" s="74" t="str">
        <f t="shared" si="5"/>
        <v/>
      </c>
      <c r="AB23" s="74" t="str">
        <f t="shared" si="5"/>
        <v/>
      </c>
      <c r="AC23" s="74" t="str">
        <f t="shared" si="5"/>
        <v/>
      </c>
      <c r="AD23" s="74" t="str">
        <f t="shared" si="5"/>
        <v/>
      </c>
      <c r="AE23" s="74" t="str">
        <f t="shared" si="5"/>
        <v/>
      </c>
      <c r="AF23" s="74" t="str">
        <f t="shared" si="5"/>
        <v/>
      </c>
      <c r="AG23" s="74" t="str">
        <f t="shared" si="5"/>
        <v/>
      </c>
      <c r="AH23" s="74" t="str">
        <f t="shared" si="5"/>
        <v/>
      </c>
      <c r="AI23" s="74" t="str">
        <f t="shared" si="5"/>
        <v/>
      </c>
    </row>
    <row r="24" spans="1:35" s="10" customFormat="1" ht="12.75">
      <c r="A24" s="75"/>
      <c r="B24" s="75"/>
      <c r="C24" s="75"/>
      <c r="D24" s="75"/>
      <c r="E24" s="75"/>
      <c r="F24" s="75"/>
      <c r="G24" s="76">
        <f>G23+1</f>
        <v>3010005</v>
      </c>
      <c r="H24" s="77" t="s">
        <v>67</v>
      </c>
      <c r="I24" s="73" t="s">
        <v>64</v>
      </c>
      <c r="J24" s="74">
        <f t="shared" ref="J24:AI24" ca="1" si="6">IF(ISNUMBER(J21),IF(VolCorrect="V",(J21-$B21)/J19,(J21-$B21)/$B12),"")</f>
        <v>29.477052666666665</v>
      </c>
      <c r="K24" s="74">
        <f t="shared" ca="1" si="6"/>
        <v>12.282523987224742</v>
      </c>
      <c r="L24" s="74">
        <f t="shared" ca="1" si="6"/>
        <v>30.139212941375234</v>
      </c>
      <c r="M24" s="74">
        <f t="shared" ca="1" si="6"/>
        <v>34.18996141598916</v>
      </c>
      <c r="N24" s="74">
        <f t="shared" ca="1" si="6"/>
        <v>45.281388079470204</v>
      </c>
      <c r="O24" s="74">
        <f t="shared" ca="1" si="6"/>
        <v>28.871343340163932</v>
      </c>
      <c r="P24" s="74">
        <f t="shared" ca="1" si="6"/>
        <v>70.139727429805617</v>
      </c>
      <c r="Q24" s="74">
        <f t="shared" ca="1" si="6"/>
        <v>71.976708070937391</v>
      </c>
      <c r="R24" s="74">
        <f t="shared" ca="1" si="6"/>
        <v>55.819344740177442</v>
      </c>
      <c r="S24" s="74">
        <f t="shared" ca="1" si="6"/>
        <v>67.543864689730924</v>
      </c>
      <c r="T24" s="74">
        <f t="shared" ca="1" si="6"/>
        <v>0</v>
      </c>
      <c r="U24" s="74" t="str">
        <f t="shared" si="6"/>
        <v/>
      </c>
      <c r="V24" s="74" t="str">
        <f t="shared" si="6"/>
        <v/>
      </c>
      <c r="W24" s="74" t="str">
        <f t="shared" si="6"/>
        <v/>
      </c>
      <c r="X24" s="74" t="str">
        <f t="shared" si="6"/>
        <v/>
      </c>
      <c r="Y24" s="74" t="str">
        <f t="shared" si="6"/>
        <v/>
      </c>
      <c r="Z24" s="74" t="str">
        <f t="shared" si="6"/>
        <v/>
      </c>
      <c r="AA24" s="74" t="str">
        <f t="shared" si="6"/>
        <v/>
      </c>
      <c r="AB24" s="74" t="str">
        <f t="shared" si="6"/>
        <v/>
      </c>
      <c r="AC24" s="74" t="str">
        <f t="shared" si="6"/>
        <v/>
      </c>
      <c r="AD24" s="74" t="str">
        <f t="shared" si="6"/>
        <v/>
      </c>
      <c r="AE24" s="74" t="str">
        <f t="shared" si="6"/>
        <v/>
      </c>
      <c r="AF24" s="74" t="str">
        <f t="shared" si="6"/>
        <v/>
      </c>
      <c r="AG24" s="74" t="str">
        <f t="shared" si="6"/>
        <v/>
      </c>
      <c r="AH24" s="74" t="str">
        <f t="shared" si="6"/>
        <v/>
      </c>
      <c r="AI24" s="74" t="str">
        <f t="shared" si="6"/>
        <v/>
      </c>
    </row>
    <row r="25" spans="1:35" s="10" customFormat="1" ht="12.75">
      <c r="A25" s="75"/>
      <c r="B25" s="75"/>
      <c r="C25" s="75"/>
      <c r="D25" s="75"/>
      <c r="E25" s="75"/>
      <c r="F25" s="75"/>
      <c r="G25" s="76">
        <f>G24+1</f>
        <v>3010006</v>
      </c>
      <c r="H25" s="77" t="s">
        <v>68</v>
      </c>
      <c r="I25" s="73" t="s">
        <v>66</v>
      </c>
      <c r="J25" s="74">
        <f t="shared" ref="J25:AI25" ca="1" si="7">IF(ISNUMBER(J21),(J21-$B21)/($E21-$B21),"")</f>
        <v>0.45384650657840325</v>
      </c>
      <c r="K25" s="74">
        <f t="shared" ca="1" si="7"/>
        <v>0.18750172993676281</v>
      </c>
      <c r="L25" s="74">
        <f t="shared" ca="1" si="7"/>
        <v>0.45777696550085201</v>
      </c>
      <c r="M25" s="74">
        <f t="shared" ca="1" si="7"/>
        <v>0.51798674747371032</v>
      </c>
      <c r="N25" s="74">
        <f t="shared" ca="1" si="7"/>
        <v>0.68428177758522868</v>
      </c>
      <c r="O25" s="74">
        <f t="shared" ca="1" si="7"/>
        <v>0.43385214458896598</v>
      </c>
      <c r="P25" s="74">
        <f t="shared" ca="1" si="7"/>
        <v>1</v>
      </c>
      <c r="Q25" s="74">
        <f t="shared" ca="1" si="7"/>
        <v>1.0206493176131708</v>
      </c>
      <c r="R25" s="74">
        <f t="shared" ca="1" si="7"/>
        <v>0.7911037922293408</v>
      </c>
      <c r="S25" s="74">
        <f t="shared" ca="1" si="7"/>
        <v>0.94687095710198821</v>
      </c>
      <c r="T25" s="74">
        <f t="shared" ca="1" si="7"/>
        <v>0</v>
      </c>
      <c r="U25" s="74" t="str">
        <f t="shared" si="7"/>
        <v/>
      </c>
      <c r="V25" s="74" t="str">
        <f t="shared" si="7"/>
        <v/>
      </c>
      <c r="W25" s="74" t="str">
        <f t="shared" si="7"/>
        <v/>
      </c>
      <c r="X25" s="74" t="str">
        <f t="shared" si="7"/>
        <v/>
      </c>
      <c r="Y25" s="74" t="str">
        <f t="shared" si="7"/>
        <v/>
      </c>
      <c r="Z25" s="74" t="str">
        <f t="shared" si="7"/>
        <v/>
      </c>
      <c r="AA25" s="74" t="str">
        <f t="shared" si="7"/>
        <v/>
      </c>
      <c r="AB25" s="74" t="str">
        <f t="shared" si="7"/>
        <v/>
      </c>
      <c r="AC25" s="74" t="str">
        <f t="shared" si="7"/>
        <v/>
      </c>
      <c r="AD25" s="74" t="str">
        <f t="shared" si="7"/>
        <v/>
      </c>
      <c r="AE25" s="74" t="str">
        <f t="shared" si="7"/>
        <v/>
      </c>
      <c r="AF25" s="74" t="str">
        <f t="shared" si="7"/>
        <v/>
      </c>
      <c r="AG25" s="74" t="str">
        <f t="shared" si="7"/>
        <v/>
      </c>
      <c r="AH25" s="74" t="str">
        <f t="shared" si="7"/>
        <v/>
      </c>
      <c r="AI25" s="74" t="str">
        <f t="shared" si="7"/>
        <v/>
      </c>
    </row>
    <row r="26" spans="1:35" s="1" customFormat="1" ht="12.75" customHeight="1" thickBot="1">
      <c r="A26" s="2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10" customFormat="1" ht="13.5" thickTop="1">
      <c r="A27" s="4" t="s">
        <v>75</v>
      </c>
      <c r="B27" s="5"/>
      <c r="C27" s="5"/>
      <c r="D27" s="5"/>
      <c r="E27" s="5"/>
      <c r="F27" s="5"/>
      <c r="G27" s="6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s="10" customFormat="1" ht="12.75">
      <c r="A28" s="11" t="s">
        <v>2</v>
      </c>
      <c r="B28" s="12" t="s">
        <v>76</v>
      </c>
      <c r="C28" s="13" t="s">
        <v>77</v>
      </c>
      <c r="D28" s="14" t="s">
        <v>5</v>
      </c>
      <c r="E28" s="15" t="s">
        <v>6</v>
      </c>
      <c r="F28" s="16">
        <v>2115</v>
      </c>
      <c r="G28" s="17"/>
      <c r="H28" s="18" t="s">
        <v>7</v>
      </c>
      <c r="I28" s="19" t="s">
        <v>0</v>
      </c>
      <c r="J28" s="19" t="s">
        <v>8</v>
      </c>
      <c r="K28" s="19" t="s">
        <v>9</v>
      </c>
      <c r="L28" s="19" t="s">
        <v>10</v>
      </c>
      <c r="M28" s="19" t="s">
        <v>11</v>
      </c>
      <c r="N28" s="19" t="s">
        <v>12</v>
      </c>
      <c r="O28" s="19" t="s">
        <v>13</v>
      </c>
      <c r="P28" s="19" t="s">
        <v>14</v>
      </c>
      <c r="Q28" s="19" t="s">
        <v>15</v>
      </c>
      <c r="R28" s="19" t="s">
        <v>16</v>
      </c>
      <c r="S28" s="19" t="s">
        <v>17</v>
      </c>
      <c r="T28" s="19" t="s">
        <v>18</v>
      </c>
      <c r="U28" s="19"/>
      <c r="V28" s="19"/>
      <c r="W28" s="20"/>
      <c r="X28" s="20"/>
      <c r="Y28" s="20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s="31" customFormat="1" ht="12.75">
      <c r="A29" s="22" t="s">
        <v>19</v>
      </c>
      <c r="B29" s="23" t="s">
        <v>20</v>
      </c>
      <c r="C29" s="24"/>
      <c r="D29" s="25" t="s">
        <v>21</v>
      </c>
      <c r="E29" s="24">
        <v>37</v>
      </c>
      <c r="F29" s="23" t="s">
        <v>22</v>
      </c>
      <c r="G29" s="26"/>
      <c r="H29" s="27" t="s">
        <v>23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9"/>
      <c r="X29" s="29"/>
      <c r="Y29" s="29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10" customFormat="1" ht="12.75">
      <c r="A30" s="32" t="s">
        <v>24</v>
      </c>
      <c r="B30" s="33" t="s">
        <v>25</v>
      </c>
      <c r="C30" s="34"/>
      <c r="D30" s="35" t="s">
        <v>26</v>
      </c>
      <c r="E30" s="34">
        <v>157.36000000000001</v>
      </c>
      <c r="F30" s="36" t="s">
        <v>27</v>
      </c>
      <c r="G30" s="17"/>
      <c r="H30" s="37" t="s">
        <v>28</v>
      </c>
      <c r="I30" s="38"/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/>
      <c r="V30" s="39"/>
      <c r="W30" s="40"/>
      <c r="X30" s="40"/>
      <c r="Y30" s="40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s="10" customFormat="1" ht="12.75">
      <c r="A31" s="32" t="s">
        <v>29</v>
      </c>
      <c r="B31" s="33" t="s">
        <v>78</v>
      </c>
      <c r="C31" s="34"/>
      <c r="D31" s="35" t="s">
        <v>30</v>
      </c>
      <c r="E31" s="34">
        <v>1.4888999999999999</v>
      </c>
      <c r="F31" s="36" t="s">
        <v>31</v>
      </c>
      <c r="G31" s="17"/>
      <c r="H31" s="41" t="s">
        <v>32</v>
      </c>
      <c r="I31" s="41"/>
      <c r="J31" s="41">
        <v>0</v>
      </c>
      <c r="K31" s="41">
        <v>17</v>
      </c>
      <c r="L31" s="41">
        <v>10</v>
      </c>
      <c r="M31" s="41">
        <v>5</v>
      </c>
      <c r="N31" s="41">
        <v>5</v>
      </c>
      <c r="O31" s="41">
        <v>10</v>
      </c>
      <c r="P31" s="41">
        <v>100</v>
      </c>
      <c r="Q31" s="41">
        <v>10</v>
      </c>
      <c r="R31" s="41">
        <v>1</v>
      </c>
      <c r="S31" s="41">
        <v>20</v>
      </c>
      <c r="T31" s="41">
        <v>1</v>
      </c>
      <c r="U31" s="41"/>
      <c r="V31" s="41"/>
      <c r="W31" s="41"/>
      <c r="X31" s="41"/>
      <c r="Y31" s="41"/>
      <c r="Z31" s="41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s="10" customFormat="1" ht="12.75">
      <c r="A32" s="32" t="s">
        <v>33</v>
      </c>
      <c r="B32" s="33"/>
      <c r="C32" s="34"/>
      <c r="D32" s="35" t="s">
        <v>34</v>
      </c>
      <c r="E32" s="34">
        <v>4.4999999999999997E-3</v>
      </c>
      <c r="F32" s="36" t="s">
        <v>31</v>
      </c>
      <c r="G32" s="17"/>
      <c r="H32" s="41" t="s">
        <v>35</v>
      </c>
      <c r="I32" s="41"/>
      <c r="J32" s="43">
        <v>3.5763888888888894E-3</v>
      </c>
      <c r="K32" s="43">
        <v>1.1956018518518517E-2</v>
      </c>
      <c r="L32" s="43">
        <v>1.4374999999999999E-2</v>
      </c>
      <c r="M32" s="43">
        <v>2.0231481481481482E-2</v>
      </c>
      <c r="N32" s="43">
        <v>3.1099537037037037E-2</v>
      </c>
      <c r="O32" s="43">
        <v>4.2604166666666665E-2</v>
      </c>
      <c r="P32" s="43">
        <v>4.6828703703703706E-2</v>
      </c>
      <c r="Q32" s="43">
        <v>5.543981481481481E-2</v>
      </c>
      <c r="R32" s="43">
        <v>6.1238425925925925E-2</v>
      </c>
      <c r="S32" s="43">
        <v>6.5127314814814818E-2</v>
      </c>
      <c r="T32" s="43">
        <v>7.0405092592592589E-2</v>
      </c>
      <c r="U32" s="43"/>
      <c r="V32" s="43"/>
      <c r="W32" s="43"/>
      <c r="X32" s="43"/>
      <c r="Y32" s="43"/>
      <c r="Z32" s="44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s="10" customFormat="1" ht="12.75">
      <c r="A33" s="32" t="s">
        <v>36</v>
      </c>
      <c r="B33" s="45">
        <v>3</v>
      </c>
      <c r="C33" s="34"/>
      <c r="D33" s="35" t="s">
        <v>37</v>
      </c>
      <c r="E33" s="34">
        <v>83.6</v>
      </c>
      <c r="F33" s="36" t="s">
        <v>38</v>
      </c>
      <c r="G33" s="17"/>
      <c r="H33" s="41" t="s">
        <v>39</v>
      </c>
      <c r="I33" s="43"/>
      <c r="J33" s="43">
        <v>4.7800925925925919E-3</v>
      </c>
      <c r="K33" s="43">
        <v>1.2662037037037039E-2</v>
      </c>
      <c r="L33" s="43">
        <v>1.7407407407407406E-2</v>
      </c>
      <c r="M33" s="43">
        <v>2.1342592592592594E-2</v>
      </c>
      <c r="N33" s="43">
        <v>3.2083333333333332E-2</v>
      </c>
      <c r="O33" s="43">
        <v>4.4374999999999998E-2</v>
      </c>
      <c r="P33" s="43">
        <v>4.7731481481481486E-2</v>
      </c>
      <c r="Q33" s="43">
        <v>5.6655092592592597E-2</v>
      </c>
      <c r="R33" s="43">
        <v>6.2858796296296301E-2</v>
      </c>
      <c r="S33" s="43">
        <v>6.6516203703703702E-2</v>
      </c>
      <c r="T33" s="43">
        <v>7.2592592592592597E-2</v>
      </c>
      <c r="U33" s="43"/>
      <c r="V33" s="43"/>
      <c r="W33" s="43"/>
      <c r="X33" s="43"/>
      <c r="Y33" s="43"/>
      <c r="Z33" s="46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s="10" customFormat="1" ht="12.75">
      <c r="A34" s="32" t="s">
        <v>40</v>
      </c>
      <c r="B34" s="47">
        <v>3</v>
      </c>
      <c r="C34" s="34"/>
      <c r="D34" s="35" t="s">
        <v>41</v>
      </c>
      <c r="E34" s="34">
        <v>0.92</v>
      </c>
      <c r="F34" s="34"/>
      <c r="G34" s="17"/>
      <c r="H34" s="41" t="s">
        <v>42</v>
      </c>
      <c r="I34" s="43"/>
      <c r="J34" s="41">
        <v>52</v>
      </c>
      <c r="K34" s="41">
        <v>31</v>
      </c>
      <c r="L34" s="41">
        <v>132</v>
      </c>
      <c r="M34" s="41">
        <v>48</v>
      </c>
      <c r="N34" s="41">
        <v>42</v>
      </c>
      <c r="O34" s="41">
        <v>77</v>
      </c>
      <c r="P34" s="41">
        <v>38</v>
      </c>
      <c r="Q34" s="41">
        <v>53</v>
      </c>
      <c r="R34" s="41">
        <v>70</v>
      </c>
      <c r="S34" s="41">
        <v>60</v>
      </c>
      <c r="T34" s="41">
        <v>95</v>
      </c>
      <c r="U34" s="41"/>
      <c r="V34" s="41"/>
      <c r="W34" s="41"/>
      <c r="X34" s="41"/>
      <c r="Y34" s="41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s="10" customFormat="1" ht="12.75">
      <c r="A35" s="36" t="s">
        <v>43</v>
      </c>
      <c r="B35" s="48">
        <v>1.5</v>
      </c>
      <c r="C35" s="49" t="s">
        <v>44</v>
      </c>
      <c r="D35" s="35" t="s">
        <v>45</v>
      </c>
      <c r="E35" s="45" t="s">
        <v>46</v>
      </c>
      <c r="F35" s="34"/>
      <c r="G35" s="17"/>
      <c r="H35" s="50" t="s">
        <v>79</v>
      </c>
      <c r="I35" s="51" t="s">
        <v>27</v>
      </c>
      <c r="J35" s="52">
        <v>152.0635</v>
      </c>
      <c r="K35" s="52">
        <v>137.77969999999999</v>
      </c>
      <c r="L35" s="52">
        <v>131.9751</v>
      </c>
      <c r="M35" s="52">
        <v>123.7205</v>
      </c>
      <c r="N35" s="52">
        <v>103.8091</v>
      </c>
      <c r="O35" s="52">
        <v>80.929400000000001</v>
      </c>
      <c r="P35" s="52">
        <v>74.933000000000007</v>
      </c>
      <c r="Q35" s="52">
        <v>120.59220000000001</v>
      </c>
      <c r="R35" s="52">
        <v>96.575999999999993</v>
      </c>
      <c r="S35" s="52">
        <v>82.250299999999996</v>
      </c>
      <c r="T35" s="52">
        <v>78.721199999999996</v>
      </c>
      <c r="U35" s="52"/>
      <c r="V35" s="52"/>
      <c r="W35" s="52"/>
      <c r="X35" s="52"/>
      <c r="Y35" s="52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s="10" customFormat="1" ht="12.75">
      <c r="A36" s="32" t="s">
        <v>48</v>
      </c>
      <c r="B36" s="53">
        <v>3</v>
      </c>
      <c r="C36" s="49" t="s">
        <v>49</v>
      </c>
      <c r="D36" s="54" t="s">
        <v>50</v>
      </c>
      <c r="E36" s="55">
        <v>-2.0104000000000002</v>
      </c>
      <c r="F36" s="36" t="s">
        <v>51</v>
      </c>
      <c r="G36" s="17"/>
      <c r="H36" s="56" t="s">
        <v>80</v>
      </c>
      <c r="I36" s="57" t="s">
        <v>51</v>
      </c>
      <c r="J36" s="58">
        <v>23.004300000000001</v>
      </c>
      <c r="K36" s="58">
        <v>10.388999999999999</v>
      </c>
      <c r="L36" s="58">
        <v>21.414100000000001</v>
      </c>
      <c r="M36" s="58">
        <v>22.0502</v>
      </c>
      <c r="N36" s="58">
        <v>25.9726</v>
      </c>
      <c r="O36" s="58">
        <v>20.248000000000001</v>
      </c>
      <c r="P36" s="58">
        <v>49.082799999999999</v>
      </c>
      <c r="Q36" s="58">
        <v>51.309100000000001</v>
      </c>
      <c r="R36" s="58">
        <v>43.888300000000001</v>
      </c>
      <c r="S36" s="58">
        <v>48.658799999999999</v>
      </c>
      <c r="T36" s="58">
        <v>0.53010000000000002</v>
      </c>
      <c r="U36" s="58"/>
      <c r="V36" s="58"/>
      <c r="W36" s="58"/>
      <c r="X36" s="58"/>
      <c r="Y36" s="58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s="10" customFormat="1" ht="12.75">
      <c r="A37" s="59" t="s">
        <v>53</v>
      </c>
      <c r="B37" s="60">
        <v>2</v>
      </c>
      <c r="C37" s="49" t="s">
        <v>54</v>
      </c>
      <c r="D37" s="54" t="s">
        <v>55</v>
      </c>
      <c r="E37" s="34">
        <v>2.3800000000000002E-2</v>
      </c>
      <c r="F37" s="34"/>
      <c r="G37" s="17"/>
      <c r="H37" s="61"/>
      <c r="I37" s="6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37"/>
      <c r="AA37" s="37"/>
      <c r="AB37" s="37"/>
      <c r="AC37" s="37"/>
      <c r="AD37" s="37"/>
      <c r="AE37" s="37"/>
      <c r="AF37" s="37"/>
      <c r="AG37" s="37"/>
      <c r="AH37" s="37"/>
      <c r="AI37" s="37"/>
    </row>
    <row r="38" spans="1:35" s="10" customFormat="1" ht="12.75">
      <c r="A38" s="34"/>
      <c r="B38" s="34"/>
      <c r="C38" s="34"/>
      <c r="D38" s="34"/>
      <c r="E38" s="34"/>
      <c r="F38" s="63"/>
      <c r="G38" s="17"/>
      <c r="H38" s="61"/>
      <c r="I38" s="6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s="10" customFormat="1" ht="12.75">
      <c r="A39" s="34"/>
      <c r="B39" s="34"/>
      <c r="C39" s="34"/>
      <c r="D39" s="34"/>
      <c r="E39" s="34"/>
      <c r="F39" s="34"/>
      <c r="G39" s="17"/>
      <c r="H39" s="61"/>
      <c r="I39" s="6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s="1" customFormat="1" ht="13.5" thickBot="1">
      <c r="A40" s="34"/>
      <c r="B40" s="34"/>
      <c r="C40" s="34"/>
      <c r="D40" s="34"/>
      <c r="E40" s="34"/>
      <c r="F40" s="34"/>
      <c r="G40" s="17"/>
      <c r="H40" s="61"/>
      <c r="I40" s="27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s="10" customFormat="1" ht="12.75">
      <c r="A41" s="64"/>
      <c r="B41" s="65"/>
      <c r="C41" s="65"/>
      <c r="D41" s="64"/>
      <c r="E41" s="65"/>
      <c r="F41" s="65"/>
      <c r="G41" s="66"/>
      <c r="H41" s="67" t="s">
        <v>56</v>
      </c>
      <c r="I41" s="68" t="s">
        <v>57</v>
      </c>
      <c r="J41" s="69">
        <f>IF(ISNUMBER(J31),J31,"")</f>
        <v>0</v>
      </c>
      <c r="K41" s="69">
        <f>IF(ISNUMBER(K31),J41+K31,"")</f>
        <v>17</v>
      </c>
      <c r="L41" s="69">
        <f t="shared" ref="L41:AI41" si="8">IF(ISNUMBER(L31),K41+L31,"")</f>
        <v>27</v>
      </c>
      <c r="M41" s="69">
        <f t="shared" si="8"/>
        <v>32</v>
      </c>
      <c r="N41" s="69">
        <f t="shared" si="8"/>
        <v>37</v>
      </c>
      <c r="O41" s="69">
        <f t="shared" si="8"/>
        <v>47</v>
      </c>
      <c r="P41" s="69">
        <f t="shared" si="8"/>
        <v>147</v>
      </c>
      <c r="Q41" s="69">
        <f t="shared" si="8"/>
        <v>157</v>
      </c>
      <c r="R41" s="69">
        <f t="shared" si="8"/>
        <v>158</v>
      </c>
      <c r="S41" s="69">
        <f t="shared" si="8"/>
        <v>178</v>
      </c>
      <c r="T41" s="69">
        <f t="shared" si="8"/>
        <v>179</v>
      </c>
      <c r="U41" s="69" t="str">
        <f t="shared" si="8"/>
        <v/>
      </c>
      <c r="V41" s="69" t="str">
        <f t="shared" si="8"/>
        <v/>
      </c>
      <c r="W41" s="69" t="str">
        <f t="shared" si="8"/>
        <v/>
      </c>
      <c r="X41" s="69" t="str">
        <f t="shared" si="8"/>
        <v/>
      </c>
      <c r="Y41" s="69" t="str">
        <f t="shared" si="8"/>
        <v/>
      </c>
      <c r="Z41" s="69" t="str">
        <f t="shared" si="8"/>
        <v/>
      </c>
      <c r="AA41" s="69" t="str">
        <f t="shared" si="8"/>
        <v/>
      </c>
      <c r="AB41" s="69" t="str">
        <f t="shared" si="8"/>
        <v/>
      </c>
      <c r="AC41" s="69" t="str">
        <f t="shared" si="8"/>
        <v/>
      </c>
      <c r="AD41" s="69" t="str">
        <f t="shared" si="8"/>
        <v/>
      </c>
      <c r="AE41" s="69" t="str">
        <f t="shared" si="8"/>
        <v/>
      </c>
      <c r="AF41" s="69" t="str">
        <f t="shared" si="8"/>
        <v/>
      </c>
      <c r="AG41" s="69" t="str">
        <f t="shared" si="8"/>
        <v/>
      </c>
      <c r="AH41" s="69" t="str">
        <f t="shared" si="8"/>
        <v/>
      </c>
      <c r="AI41" s="69" t="str">
        <f t="shared" si="8"/>
        <v/>
      </c>
    </row>
    <row r="42" spans="1:35" s="1" customFormat="1" ht="12.75">
      <c r="A42" s="70" t="s">
        <v>58</v>
      </c>
      <c r="B42" s="17">
        <f>IF(AND(ISNUMBER(B33),ISNUMBER(B34)),1000000*B33+10000*B34,"")</f>
        <v>3030000</v>
      </c>
      <c r="C42" s="37"/>
      <c r="D42" s="37"/>
      <c r="E42" s="37"/>
      <c r="F42" s="41"/>
      <c r="G42" s="71"/>
      <c r="H42" s="72" t="s">
        <v>59</v>
      </c>
      <c r="I42" s="73" t="str">
        <f>C35</f>
        <v>Mio. cells/ml</v>
      </c>
      <c r="J42" s="74">
        <f t="shared" ref="J42:AI42" si="9">IF(ISNUMBER(J41),$B35-($B35*J41/1000)/2,"")</f>
        <v>1.5</v>
      </c>
      <c r="K42" s="74">
        <f t="shared" si="9"/>
        <v>1.48725</v>
      </c>
      <c r="L42" s="74">
        <f t="shared" si="9"/>
        <v>1.4797499999999999</v>
      </c>
      <c r="M42" s="74">
        <f t="shared" si="9"/>
        <v>1.476</v>
      </c>
      <c r="N42" s="74">
        <f t="shared" si="9"/>
        <v>1.4722500000000001</v>
      </c>
      <c r="O42" s="74">
        <f t="shared" si="9"/>
        <v>1.46475</v>
      </c>
      <c r="P42" s="74">
        <f t="shared" si="9"/>
        <v>1.38975</v>
      </c>
      <c r="Q42" s="74">
        <f t="shared" si="9"/>
        <v>1.38225</v>
      </c>
      <c r="R42" s="74">
        <f t="shared" si="9"/>
        <v>1.3815</v>
      </c>
      <c r="S42" s="74">
        <f t="shared" si="9"/>
        <v>1.3665</v>
      </c>
      <c r="T42" s="74">
        <f t="shared" si="9"/>
        <v>1.36575</v>
      </c>
      <c r="U42" s="74" t="str">
        <f t="shared" si="9"/>
        <v/>
      </c>
      <c r="V42" s="74" t="str">
        <f t="shared" si="9"/>
        <v/>
      </c>
      <c r="W42" s="74" t="str">
        <f t="shared" si="9"/>
        <v/>
      </c>
      <c r="X42" s="74" t="str">
        <f t="shared" si="9"/>
        <v/>
      </c>
      <c r="Y42" s="74" t="str">
        <f t="shared" si="9"/>
        <v/>
      </c>
      <c r="Z42" s="74" t="str">
        <f t="shared" si="9"/>
        <v/>
      </c>
      <c r="AA42" s="74" t="str">
        <f t="shared" si="9"/>
        <v/>
      </c>
      <c r="AB42" s="74" t="str">
        <f t="shared" si="9"/>
        <v/>
      </c>
      <c r="AC42" s="74" t="str">
        <f t="shared" si="9"/>
        <v/>
      </c>
      <c r="AD42" s="74" t="str">
        <f t="shared" si="9"/>
        <v/>
      </c>
      <c r="AE42" s="74" t="str">
        <f t="shared" si="9"/>
        <v/>
      </c>
      <c r="AF42" s="74" t="str">
        <f t="shared" si="9"/>
        <v/>
      </c>
      <c r="AG42" s="74" t="str">
        <f t="shared" si="9"/>
        <v/>
      </c>
      <c r="AH42" s="74" t="str">
        <f t="shared" si="9"/>
        <v/>
      </c>
      <c r="AI42" s="74" t="str">
        <f t="shared" si="9"/>
        <v/>
      </c>
    </row>
    <row r="43" spans="1:35" s="10" customFormat="1" ht="12.75">
      <c r="A43" s="75"/>
      <c r="B43" s="75"/>
      <c r="C43" s="75"/>
      <c r="D43" s="75"/>
      <c r="E43" s="75"/>
      <c r="F43" s="75"/>
      <c r="G43" s="76">
        <f>B42+1</f>
        <v>3030001</v>
      </c>
      <c r="H43" s="77" t="s">
        <v>71</v>
      </c>
      <c r="I43" s="73" t="str">
        <f>$I35</f>
        <v>µM</v>
      </c>
      <c r="J43" s="74">
        <f>IF(ISNUMBER(J35),J35,"")</f>
        <v>152.0635</v>
      </c>
      <c r="K43" s="74">
        <f t="shared" ref="K43:AI43" si="10">IF(ISNUMBER(K35),K35,"")</f>
        <v>137.77969999999999</v>
      </c>
      <c r="L43" s="74">
        <f t="shared" si="10"/>
        <v>131.9751</v>
      </c>
      <c r="M43" s="74">
        <f t="shared" si="10"/>
        <v>123.7205</v>
      </c>
      <c r="N43" s="74">
        <f t="shared" si="10"/>
        <v>103.8091</v>
      </c>
      <c r="O43" s="74">
        <f t="shared" si="10"/>
        <v>80.929400000000001</v>
      </c>
      <c r="P43" s="74">
        <f t="shared" si="10"/>
        <v>74.933000000000007</v>
      </c>
      <c r="Q43" s="74">
        <f t="shared" si="10"/>
        <v>120.59220000000001</v>
      </c>
      <c r="R43" s="74">
        <f t="shared" si="10"/>
        <v>96.575999999999993</v>
      </c>
      <c r="S43" s="74">
        <f t="shared" si="10"/>
        <v>82.250299999999996</v>
      </c>
      <c r="T43" s="74">
        <f t="shared" si="10"/>
        <v>78.721199999999996</v>
      </c>
      <c r="U43" s="74" t="str">
        <f t="shared" si="10"/>
        <v/>
      </c>
      <c r="V43" s="74" t="str">
        <f t="shared" si="10"/>
        <v/>
      </c>
      <c r="W43" s="74" t="str">
        <f t="shared" si="10"/>
        <v/>
      </c>
      <c r="X43" s="74" t="str">
        <f t="shared" si="10"/>
        <v/>
      </c>
      <c r="Y43" s="74" t="str">
        <f t="shared" si="10"/>
        <v/>
      </c>
      <c r="Z43" s="74" t="str">
        <f t="shared" si="10"/>
        <v/>
      </c>
      <c r="AA43" s="74" t="str">
        <f t="shared" si="10"/>
        <v/>
      </c>
      <c r="AB43" s="74" t="str">
        <f t="shared" si="10"/>
        <v/>
      </c>
      <c r="AC43" s="74" t="str">
        <f t="shared" si="10"/>
        <v/>
      </c>
      <c r="AD43" s="74" t="str">
        <f t="shared" si="10"/>
        <v/>
      </c>
      <c r="AE43" s="74" t="str">
        <f t="shared" si="10"/>
        <v/>
      </c>
      <c r="AF43" s="74" t="str">
        <f t="shared" si="10"/>
        <v/>
      </c>
      <c r="AG43" s="74" t="str">
        <f t="shared" si="10"/>
        <v/>
      </c>
      <c r="AH43" s="74" t="str">
        <f t="shared" si="10"/>
        <v/>
      </c>
      <c r="AI43" s="74" t="str">
        <f t="shared" si="10"/>
        <v/>
      </c>
    </row>
    <row r="44" spans="1:35" s="10" customFormat="1" ht="12.75">
      <c r="A44" s="70" t="s">
        <v>60</v>
      </c>
      <c r="B44" s="75">
        <f ca="1">INDIRECT(ADDRESS(ROW(G44),COLUMN(G44)+g+3))</f>
        <v>0.66693544000000027</v>
      </c>
      <c r="C44" s="75"/>
      <c r="D44" s="70" t="s">
        <v>61</v>
      </c>
      <c r="E44" s="75">
        <f ca="1">INDIRECT(ADDRESS(ROW(G44),COLUMN(G44)+ReferenceState+3))</f>
        <v>49.309794599999996</v>
      </c>
      <c r="F44" s="75"/>
      <c r="G44" s="76">
        <f>G43+1</f>
        <v>3030002</v>
      </c>
      <c r="H44" s="77" t="s">
        <v>72</v>
      </c>
      <c r="I44" s="73" t="s">
        <v>51</v>
      </c>
      <c r="J44" s="74">
        <f t="shared" ref="J44:AI44" si="11">IF(ISNUMBER(J36),J36-($E36+$E37*J35),"")</f>
        <v>21.395588700000001</v>
      </c>
      <c r="K44" s="74">
        <f t="shared" si="11"/>
        <v>9.1202431399999995</v>
      </c>
      <c r="L44" s="74">
        <f t="shared" si="11"/>
        <v>20.283492620000001</v>
      </c>
      <c r="M44" s="74">
        <f t="shared" si="11"/>
        <v>21.116052100000001</v>
      </c>
      <c r="N44" s="74">
        <f t="shared" si="11"/>
        <v>25.512343420000001</v>
      </c>
      <c r="O44" s="74">
        <f t="shared" si="11"/>
        <v>20.332280280000003</v>
      </c>
      <c r="P44" s="74">
        <f t="shared" si="11"/>
        <v>49.309794599999996</v>
      </c>
      <c r="Q44" s="74">
        <f t="shared" si="11"/>
        <v>50.449405640000002</v>
      </c>
      <c r="R44" s="74">
        <f t="shared" si="11"/>
        <v>43.600191199999998</v>
      </c>
      <c r="S44" s="74">
        <f t="shared" si="11"/>
        <v>48.711642859999998</v>
      </c>
      <c r="T44" s="74">
        <f t="shared" si="11"/>
        <v>0.66693544000000027</v>
      </c>
      <c r="U44" s="74" t="str">
        <f t="shared" si="11"/>
        <v/>
      </c>
      <c r="V44" s="74" t="str">
        <f t="shared" si="11"/>
        <v/>
      </c>
      <c r="W44" s="74" t="str">
        <f t="shared" si="11"/>
        <v/>
      </c>
      <c r="X44" s="74" t="str">
        <f t="shared" si="11"/>
        <v/>
      </c>
      <c r="Y44" s="74" t="str">
        <f t="shared" si="11"/>
        <v/>
      </c>
      <c r="Z44" s="74" t="str">
        <f t="shared" si="11"/>
        <v/>
      </c>
      <c r="AA44" s="74" t="str">
        <f t="shared" si="11"/>
        <v/>
      </c>
      <c r="AB44" s="74" t="str">
        <f t="shared" si="11"/>
        <v/>
      </c>
      <c r="AC44" s="74" t="str">
        <f t="shared" si="11"/>
        <v/>
      </c>
      <c r="AD44" s="74" t="str">
        <f t="shared" si="11"/>
        <v/>
      </c>
      <c r="AE44" s="74" t="str">
        <f t="shared" si="11"/>
        <v/>
      </c>
      <c r="AF44" s="74" t="str">
        <f t="shared" si="11"/>
        <v/>
      </c>
      <c r="AG44" s="74" t="str">
        <f t="shared" si="11"/>
        <v/>
      </c>
      <c r="AH44" s="74" t="str">
        <f t="shared" si="11"/>
        <v/>
      </c>
      <c r="AI44" s="74" t="str">
        <f t="shared" si="11"/>
        <v/>
      </c>
    </row>
    <row r="45" spans="1:35" s="10" customFormat="1" ht="12.75">
      <c r="A45" s="70" t="s">
        <v>62</v>
      </c>
      <c r="B45" s="75">
        <f>E36</f>
        <v>-2.0104000000000002</v>
      </c>
      <c r="C45" s="75"/>
      <c r="D45" s="70" t="s">
        <v>63</v>
      </c>
      <c r="E45" s="75">
        <f>E37</f>
        <v>2.3800000000000002E-2</v>
      </c>
      <c r="F45" s="75"/>
      <c r="G45" s="76">
        <f>G44+1</f>
        <v>3030003</v>
      </c>
      <c r="H45" s="77" t="s">
        <v>73</v>
      </c>
      <c r="I45" s="73" t="s">
        <v>64</v>
      </c>
      <c r="J45" s="74">
        <f t="shared" ref="J45:AI45" si="12">IF(ISNUMBER(J44),IF(VolCorrect="V",J44/J42,J44/$B35),"")</f>
        <v>14.263725800000001</v>
      </c>
      <c r="K45" s="74">
        <f t="shared" si="12"/>
        <v>6.1322865288283745</v>
      </c>
      <c r="L45" s="74">
        <f t="shared" si="12"/>
        <v>13.707378016556852</v>
      </c>
      <c r="M45" s="74">
        <f t="shared" si="12"/>
        <v>14.306268360433606</v>
      </c>
      <c r="N45" s="74">
        <f t="shared" si="12"/>
        <v>17.328811968076074</v>
      </c>
      <c r="O45" s="74">
        <f t="shared" si="12"/>
        <v>13.881058392217104</v>
      </c>
      <c r="P45" s="74">
        <f t="shared" si="12"/>
        <v>35.481053858607659</v>
      </c>
      <c r="Q45" s="74">
        <f t="shared" si="12"/>
        <v>36.498032656899987</v>
      </c>
      <c r="R45" s="74">
        <f t="shared" si="12"/>
        <v>31.560037061165399</v>
      </c>
      <c r="S45" s="74">
        <f t="shared" si="12"/>
        <v>35.647012703988288</v>
      </c>
      <c r="T45" s="74">
        <f t="shared" si="12"/>
        <v>0.4883290792604798</v>
      </c>
      <c r="U45" s="74" t="str">
        <f t="shared" si="12"/>
        <v/>
      </c>
      <c r="V45" s="74" t="str">
        <f t="shared" si="12"/>
        <v/>
      </c>
      <c r="W45" s="74" t="str">
        <f t="shared" si="12"/>
        <v/>
      </c>
      <c r="X45" s="74" t="str">
        <f t="shared" si="12"/>
        <v/>
      </c>
      <c r="Y45" s="74" t="str">
        <f t="shared" si="12"/>
        <v/>
      </c>
      <c r="Z45" s="74" t="str">
        <f t="shared" si="12"/>
        <v/>
      </c>
      <c r="AA45" s="74" t="str">
        <f t="shared" si="12"/>
        <v/>
      </c>
      <c r="AB45" s="74" t="str">
        <f t="shared" si="12"/>
        <v/>
      </c>
      <c r="AC45" s="74" t="str">
        <f t="shared" si="12"/>
        <v/>
      </c>
      <c r="AD45" s="74" t="str">
        <f t="shared" si="12"/>
        <v/>
      </c>
      <c r="AE45" s="74" t="str">
        <f t="shared" si="12"/>
        <v/>
      </c>
      <c r="AF45" s="74" t="str">
        <f t="shared" si="12"/>
        <v/>
      </c>
      <c r="AG45" s="74" t="str">
        <f t="shared" si="12"/>
        <v/>
      </c>
      <c r="AH45" s="74" t="str">
        <f t="shared" si="12"/>
        <v/>
      </c>
      <c r="AI45" s="74" t="str">
        <f t="shared" si="12"/>
        <v/>
      </c>
    </row>
    <row r="46" spans="1:35" s="10" customFormat="1" ht="12.75">
      <c r="A46" s="75"/>
      <c r="B46" s="75"/>
      <c r="C46" s="75"/>
      <c r="D46" s="75"/>
      <c r="E46" s="75"/>
      <c r="F46" s="75"/>
      <c r="G46" s="76">
        <f>G45+1</f>
        <v>3030004</v>
      </c>
      <c r="H46" s="77" t="s">
        <v>74</v>
      </c>
      <c r="I46" s="73" t="s">
        <v>65</v>
      </c>
      <c r="J46" s="74">
        <f t="shared" ref="J46:AI46" ca="1" si="13">IF(ISNUMBER(J44),J44/$E44,"")</f>
        <v>0.43390139572797981</v>
      </c>
      <c r="K46" s="74">
        <f t="shared" ca="1" si="13"/>
        <v>0.18495804360945362</v>
      </c>
      <c r="L46" s="74">
        <f t="shared" ca="1" si="13"/>
        <v>0.41134814664184388</v>
      </c>
      <c r="M46" s="74">
        <f t="shared" ca="1" si="13"/>
        <v>0.42823240841485888</v>
      </c>
      <c r="N46" s="74">
        <f t="shared" ca="1" si="13"/>
        <v>0.51738896150258962</v>
      </c>
      <c r="O46" s="74">
        <f t="shared" ca="1" si="13"/>
        <v>0.41233755778005216</v>
      </c>
      <c r="P46" s="74">
        <f t="shared" ca="1" si="13"/>
        <v>1</v>
      </c>
      <c r="Q46" s="74">
        <f t="shared" ca="1" si="13"/>
        <v>1.0231112510048868</v>
      </c>
      <c r="R46" s="74">
        <f t="shared" ca="1" si="13"/>
        <v>0.88420954809655605</v>
      </c>
      <c r="S46" s="74">
        <f t="shared" ca="1" si="13"/>
        <v>0.98786951467041806</v>
      </c>
      <c r="T46" s="74">
        <f t="shared" ca="1" si="13"/>
        <v>1.3525415090656256E-2</v>
      </c>
      <c r="U46" s="74" t="str">
        <f t="shared" si="13"/>
        <v/>
      </c>
      <c r="V46" s="74" t="str">
        <f t="shared" si="13"/>
        <v/>
      </c>
      <c r="W46" s="74" t="str">
        <f t="shared" si="13"/>
        <v/>
      </c>
      <c r="X46" s="74" t="str">
        <f t="shared" si="13"/>
        <v/>
      </c>
      <c r="Y46" s="74" t="str">
        <f t="shared" si="13"/>
        <v/>
      </c>
      <c r="Z46" s="74" t="str">
        <f t="shared" si="13"/>
        <v/>
      </c>
      <c r="AA46" s="74" t="str">
        <f t="shared" si="13"/>
        <v/>
      </c>
      <c r="AB46" s="74" t="str">
        <f t="shared" si="13"/>
        <v/>
      </c>
      <c r="AC46" s="74" t="str">
        <f t="shared" si="13"/>
        <v/>
      </c>
      <c r="AD46" s="74" t="str">
        <f t="shared" si="13"/>
        <v/>
      </c>
      <c r="AE46" s="74" t="str">
        <f t="shared" si="13"/>
        <v/>
      </c>
      <c r="AF46" s="74" t="str">
        <f t="shared" si="13"/>
        <v/>
      </c>
      <c r="AG46" s="74" t="str">
        <f t="shared" si="13"/>
        <v/>
      </c>
      <c r="AH46" s="74" t="str">
        <f t="shared" si="13"/>
        <v/>
      </c>
      <c r="AI46" s="74" t="str">
        <f t="shared" si="13"/>
        <v/>
      </c>
    </row>
    <row r="47" spans="1:35" s="10" customFormat="1" ht="12.75">
      <c r="A47" s="75"/>
      <c r="B47" s="75"/>
      <c r="C47" s="75"/>
      <c r="D47" s="75"/>
      <c r="E47" s="75"/>
      <c r="F47" s="75"/>
      <c r="G47" s="76">
        <f>G46+1</f>
        <v>3030005</v>
      </c>
      <c r="H47" s="77" t="s">
        <v>67</v>
      </c>
      <c r="I47" s="73" t="s">
        <v>64</v>
      </c>
      <c r="J47" s="74">
        <f t="shared" ref="J47:AI47" ca="1" si="14">IF(ISNUMBER(J44),IF(VolCorrect="V",(J44-$B44)/J42,(J44-$B44)/$B35),"")</f>
        <v>13.819102173333334</v>
      </c>
      <c r="K47" s="74">
        <f t="shared" ca="1" si="14"/>
        <v>5.6838512018826695</v>
      </c>
      <c r="L47" s="74">
        <f t="shared" ca="1" si="14"/>
        <v>13.256669829363069</v>
      </c>
      <c r="M47" s="74">
        <f t="shared" ca="1" si="14"/>
        <v>13.854415081300814</v>
      </c>
      <c r="N47" s="74">
        <f t="shared" ca="1" si="14"/>
        <v>16.875807763627101</v>
      </c>
      <c r="O47" s="74">
        <f t="shared" ca="1" si="14"/>
        <v>13.425734657791434</v>
      </c>
      <c r="P47" s="74">
        <f t="shared" ca="1" si="14"/>
        <v>35.001157877316061</v>
      </c>
      <c r="Q47" s="74">
        <f t="shared" ca="1" si="14"/>
        <v>36.015532790739734</v>
      </c>
      <c r="R47" s="74">
        <f t="shared" ca="1" si="14"/>
        <v>31.077275251538179</v>
      </c>
      <c r="S47" s="74">
        <f t="shared" ca="1" si="14"/>
        <v>35.158951642883274</v>
      </c>
      <c r="T47" s="74">
        <f t="shared" ca="1" si="14"/>
        <v>0</v>
      </c>
      <c r="U47" s="74" t="str">
        <f t="shared" si="14"/>
        <v/>
      </c>
      <c r="V47" s="74" t="str">
        <f t="shared" si="14"/>
        <v/>
      </c>
      <c r="W47" s="74" t="str">
        <f t="shared" si="14"/>
        <v/>
      </c>
      <c r="X47" s="74" t="str">
        <f t="shared" si="14"/>
        <v/>
      </c>
      <c r="Y47" s="74" t="str">
        <f t="shared" si="14"/>
        <v/>
      </c>
      <c r="Z47" s="74" t="str">
        <f t="shared" si="14"/>
        <v/>
      </c>
      <c r="AA47" s="74" t="str">
        <f t="shared" si="14"/>
        <v/>
      </c>
      <c r="AB47" s="74" t="str">
        <f t="shared" si="14"/>
        <v/>
      </c>
      <c r="AC47" s="74" t="str">
        <f t="shared" si="14"/>
        <v/>
      </c>
      <c r="AD47" s="74" t="str">
        <f t="shared" si="14"/>
        <v/>
      </c>
      <c r="AE47" s="74" t="str">
        <f t="shared" si="14"/>
        <v/>
      </c>
      <c r="AF47" s="74" t="str">
        <f t="shared" si="14"/>
        <v/>
      </c>
      <c r="AG47" s="74" t="str">
        <f t="shared" si="14"/>
        <v/>
      </c>
      <c r="AH47" s="74" t="str">
        <f t="shared" si="14"/>
        <v/>
      </c>
      <c r="AI47" s="74" t="str">
        <f t="shared" si="14"/>
        <v/>
      </c>
    </row>
    <row r="48" spans="1:35" s="10" customFormat="1" ht="12.75">
      <c r="A48" s="75"/>
      <c r="B48" s="75"/>
      <c r="C48" s="75"/>
      <c r="D48" s="75"/>
      <c r="E48" s="75"/>
      <c r="F48" s="75"/>
      <c r="G48" s="76">
        <f>G47+1</f>
        <v>3030006</v>
      </c>
      <c r="H48" s="77" t="s">
        <v>68</v>
      </c>
      <c r="I48" s="73" t="s">
        <v>66</v>
      </c>
      <c r="J48" s="74">
        <f t="shared" ref="J48:AI48" ca="1" si="15">IF(ISNUMBER(J44),(J44-$B44)/($E44-$B44),"")</f>
        <v>0.4261396969248385</v>
      </c>
      <c r="K48" s="74">
        <f t="shared" ca="1" si="15"/>
        <v>0.17378311731624785</v>
      </c>
      <c r="L48" s="74">
        <f t="shared" ca="1" si="15"/>
        <v>0.40327722339420158</v>
      </c>
      <c r="M48" s="74">
        <f t="shared" ca="1" si="15"/>
        <v>0.42039298291938654</v>
      </c>
      <c r="N48" s="74">
        <f t="shared" ca="1" si="15"/>
        <v>0.51077194903935419</v>
      </c>
      <c r="O48" s="74">
        <f t="shared" ca="1" si="15"/>
        <v>0.40428020021017214</v>
      </c>
      <c r="P48" s="74">
        <f t="shared" ca="1" si="15"/>
        <v>1</v>
      </c>
      <c r="Q48" s="74">
        <f t="shared" ca="1" si="15"/>
        <v>1.0234281261356679</v>
      </c>
      <c r="R48" s="74">
        <f t="shared" ca="1" si="15"/>
        <v>0.8826219614019909</v>
      </c>
      <c r="S48" s="74">
        <f t="shared" ca="1" si="15"/>
        <v>0.98770319528232275</v>
      </c>
      <c r="T48" s="74">
        <f t="shared" ca="1" si="15"/>
        <v>0</v>
      </c>
      <c r="U48" s="74" t="str">
        <f t="shared" si="15"/>
        <v/>
      </c>
      <c r="V48" s="74" t="str">
        <f t="shared" si="15"/>
        <v/>
      </c>
      <c r="W48" s="74" t="str">
        <f t="shared" si="15"/>
        <v/>
      </c>
      <c r="X48" s="74" t="str">
        <f t="shared" si="15"/>
        <v/>
      </c>
      <c r="Y48" s="74" t="str">
        <f t="shared" si="15"/>
        <v/>
      </c>
      <c r="Z48" s="74" t="str">
        <f t="shared" si="15"/>
        <v/>
      </c>
      <c r="AA48" s="74" t="str">
        <f t="shared" si="15"/>
        <v/>
      </c>
      <c r="AB48" s="74" t="str">
        <f t="shared" si="15"/>
        <v/>
      </c>
      <c r="AC48" s="74" t="str">
        <f t="shared" si="15"/>
        <v/>
      </c>
      <c r="AD48" s="74" t="str">
        <f t="shared" si="15"/>
        <v/>
      </c>
      <c r="AE48" s="74" t="str">
        <f t="shared" si="15"/>
        <v/>
      </c>
      <c r="AF48" s="74" t="str">
        <f t="shared" si="15"/>
        <v/>
      </c>
      <c r="AG48" s="74" t="str">
        <f t="shared" si="15"/>
        <v/>
      </c>
      <c r="AH48" s="74" t="str">
        <f t="shared" si="15"/>
        <v/>
      </c>
      <c r="AI48" s="74" t="str">
        <f t="shared" si="15"/>
        <v/>
      </c>
    </row>
    <row r="49" spans="1:35" s="1" customFormat="1" ht="12.75" customHeight="1" thickBot="1">
      <c r="A49" s="2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s="10" customFormat="1" ht="13.5" thickTop="1">
      <c r="A50" s="4" t="s">
        <v>81</v>
      </c>
      <c r="B50" s="5"/>
      <c r="C50" s="5"/>
      <c r="D50" s="5"/>
      <c r="E50" s="5"/>
      <c r="F50" s="5"/>
      <c r="G50" s="6"/>
      <c r="H50" s="7"/>
      <c r="I50" s="7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s="10" customFormat="1" ht="12.75">
      <c r="A51" s="11" t="s">
        <v>2</v>
      </c>
      <c r="B51" s="12" t="s">
        <v>82</v>
      </c>
      <c r="C51" s="13" t="s">
        <v>83</v>
      </c>
      <c r="D51" s="14" t="s">
        <v>5</v>
      </c>
      <c r="E51" s="15" t="s">
        <v>6</v>
      </c>
      <c r="F51" s="16">
        <v>2239</v>
      </c>
      <c r="G51" s="17"/>
      <c r="H51" s="18" t="s">
        <v>7</v>
      </c>
      <c r="I51" s="19" t="s">
        <v>0</v>
      </c>
      <c r="J51" s="19" t="s">
        <v>8</v>
      </c>
      <c r="K51" s="19" t="s">
        <v>9</v>
      </c>
      <c r="L51" s="19" t="s">
        <v>10</v>
      </c>
      <c r="M51" s="19" t="s">
        <v>11</v>
      </c>
      <c r="N51" s="19" t="s">
        <v>12</v>
      </c>
      <c r="O51" s="19" t="s">
        <v>13</v>
      </c>
      <c r="P51" s="19" t="s">
        <v>14</v>
      </c>
      <c r="Q51" s="19" t="s">
        <v>15</v>
      </c>
      <c r="R51" s="19" t="s">
        <v>16</v>
      </c>
      <c r="S51" s="19" t="s">
        <v>17</v>
      </c>
      <c r="T51" s="19" t="s">
        <v>18</v>
      </c>
      <c r="U51" s="19"/>
      <c r="V51" s="19"/>
      <c r="W51" s="20"/>
      <c r="X51" s="20"/>
      <c r="Y51" s="20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s="31" customFormat="1" ht="12.75">
      <c r="A52" s="22" t="s">
        <v>19</v>
      </c>
      <c r="B52" s="23" t="s">
        <v>20</v>
      </c>
      <c r="C52" s="24"/>
      <c r="D52" s="25" t="s">
        <v>21</v>
      </c>
      <c r="E52" s="24">
        <v>37</v>
      </c>
      <c r="F52" s="23" t="s">
        <v>22</v>
      </c>
      <c r="G52" s="26"/>
      <c r="H52" s="27" t="s">
        <v>23</v>
      </c>
      <c r="I52" s="28"/>
      <c r="J52" s="28"/>
      <c r="K52" s="28" t="s">
        <v>84</v>
      </c>
      <c r="L52" s="28" t="s">
        <v>85</v>
      </c>
      <c r="M52" s="28" t="s">
        <v>86</v>
      </c>
      <c r="N52" s="28" t="s">
        <v>87</v>
      </c>
      <c r="O52" s="28" t="s">
        <v>88</v>
      </c>
      <c r="P52" s="28" t="s">
        <v>89</v>
      </c>
      <c r="Q52" s="28" t="s">
        <v>90</v>
      </c>
      <c r="R52" s="28" t="s">
        <v>91</v>
      </c>
      <c r="S52" s="28" t="s">
        <v>92</v>
      </c>
      <c r="T52" s="28" t="s">
        <v>93</v>
      </c>
      <c r="U52" s="28"/>
      <c r="V52" s="28"/>
      <c r="W52" s="29"/>
      <c r="X52" s="29"/>
      <c r="Y52" s="29"/>
      <c r="Z52" s="30"/>
      <c r="AA52" s="30"/>
      <c r="AB52" s="30"/>
      <c r="AC52" s="30"/>
      <c r="AD52" s="30"/>
      <c r="AE52" s="30"/>
      <c r="AF52" s="30"/>
      <c r="AG52" s="30"/>
      <c r="AH52" s="30"/>
      <c r="AI52" s="30"/>
    </row>
    <row r="53" spans="1:35" s="10" customFormat="1" ht="12.75">
      <c r="A53" s="32" t="s">
        <v>24</v>
      </c>
      <c r="B53" s="33" t="s">
        <v>94</v>
      </c>
      <c r="C53" s="34"/>
      <c r="D53" s="35" t="s">
        <v>26</v>
      </c>
      <c r="E53" s="34">
        <v>157.57</v>
      </c>
      <c r="F53" s="36" t="s">
        <v>27</v>
      </c>
      <c r="G53" s="17"/>
      <c r="H53" s="37" t="s">
        <v>28</v>
      </c>
      <c r="I53" s="38"/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/>
      <c r="V53" s="39"/>
      <c r="W53" s="40"/>
      <c r="X53" s="40"/>
      <c r="Y53" s="40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s="10" customFormat="1" ht="12.75">
      <c r="A54" s="32" t="s">
        <v>29</v>
      </c>
      <c r="B54" s="33" t="s">
        <v>78</v>
      </c>
      <c r="C54" s="34"/>
      <c r="D54" s="35" t="s">
        <v>30</v>
      </c>
      <c r="E54" s="34">
        <v>1.5163</v>
      </c>
      <c r="F54" s="36" t="s">
        <v>31</v>
      </c>
      <c r="G54" s="17"/>
      <c r="H54" s="41" t="s">
        <v>32</v>
      </c>
      <c r="I54" s="41"/>
      <c r="J54" s="41">
        <v>0</v>
      </c>
      <c r="K54" s="41">
        <v>17</v>
      </c>
      <c r="L54" s="41">
        <v>10</v>
      </c>
      <c r="M54" s="41">
        <v>5</v>
      </c>
      <c r="N54" s="41">
        <v>5</v>
      </c>
      <c r="O54" s="41">
        <v>10</v>
      </c>
      <c r="P54" s="41">
        <v>100</v>
      </c>
      <c r="Q54" s="41">
        <v>10</v>
      </c>
      <c r="R54" s="41">
        <v>1</v>
      </c>
      <c r="S54" s="41">
        <v>20</v>
      </c>
      <c r="T54" s="41">
        <v>1</v>
      </c>
      <c r="U54" s="41"/>
      <c r="V54" s="41"/>
      <c r="W54" s="41"/>
      <c r="X54" s="41"/>
      <c r="Y54" s="41"/>
      <c r="Z54" s="41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 s="10" customFormat="1" ht="12.75">
      <c r="A55" s="32" t="s">
        <v>33</v>
      </c>
      <c r="B55" s="33"/>
      <c r="C55" s="34"/>
      <c r="D55" s="35" t="s">
        <v>34</v>
      </c>
      <c r="E55" s="34">
        <v>3.3E-3</v>
      </c>
      <c r="F55" s="36" t="s">
        <v>31</v>
      </c>
      <c r="G55" s="17"/>
      <c r="H55" s="41" t="s">
        <v>35</v>
      </c>
      <c r="I55" s="41"/>
      <c r="J55" s="43">
        <v>6.5393518518518517E-3</v>
      </c>
      <c r="K55" s="43">
        <v>1.3113425925925926E-2</v>
      </c>
      <c r="L55" s="43">
        <v>1.7453703703703704E-2</v>
      </c>
      <c r="M55" s="43">
        <v>2.1203703703703707E-2</v>
      </c>
      <c r="N55" s="43">
        <v>2.8159722222222221E-2</v>
      </c>
      <c r="O55" s="43">
        <v>4.3148148148148151E-2</v>
      </c>
      <c r="P55" s="43">
        <v>4.6539351851851853E-2</v>
      </c>
      <c r="Q55" s="43">
        <v>4.929398148148148E-2</v>
      </c>
      <c r="R55" s="43">
        <v>5.1921296296296299E-2</v>
      </c>
      <c r="S55" s="43">
        <v>5.6481481481481487E-2</v>
      </c>
      <c r="T55" s="43">
        <v>6.2280092592592595E-2</v>
      </c>
      <c r="U55" s="43"/>
      <c r="V55" s="43"/>
      <c r="W55" s="43"/>
      <c r="X55" s="43"/>
      <c r="Y55" s="43"/>
      <c r="Z55" s="44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s="10" customFormat="1" ht="12.75">
      <c r="A56" s="32" t="s">
        <v>36</v>
      </c>
      <c r="B56" s="45">
        <v>3</v>
      </c>
      <c r="C56" s="34"/>
      <c r="D56" s="35" t="s">
        <v>37</v>
      </c>
      <c r="E56" s="34">
        <v>83.7</v>
      </c>
      <c r="F56" s="36" t="s">
        <v>38</v>
      </c>
      <c r="G56" s="17"/>
      <c r="H56" s="41" t="s">
        <v>39</v>
      </c>
      <c r="I56" s="43"/>
      <c r="J56" s="43">
        <v>8.8888888888888889E-3</v>
      </c>
      <c r="K56" s="43">
        <v>1.5324074074074073E-2</v>
      </c>
      <c r="L56" s="43">
        <v>1.9953703703703706E-2</v>
      </c>
      <c r="M56" s="43">
        <v>2.3240740740740742E-2</v>
      </c>
      <c r="N56" s="43">
        <v>2.9386574074074075E-2</v>
      </c>
      <c r="O56" s="43">
        <v>4.4004629629629623E-2</v>
      </c>
      <c r="P56" s="43">
        <v>4.7789351851851847E-2</v>
      </c>
      <c r="Q56" s="43">
        <v>5.0555555555555555E-2</v>
      </c>
      <c r="R56" s="43">
        <v>5.4131944444444441E-2</v>
      </c>
      <c r="S56" s="43">
        <v>5.7870370370370371E-2</v>
      </c>
      <c r="T56" s="43">
        <v>6.3819444444444443E-2</v>
      </c>
      <c r="U56" s="43"/>
      <c r="V56" s="43"/>
      <c r="W56" s="43"/>
      <c r="X56" s="43"/>
      <c r="Y56" s="43"/>
      <c r="Z56" s="46"/>
      <c r="AA56" s="39"/>
      <c r="AB56" s="39"/>
      <c r="AC56" s="39"/>
      <c r="AD56" s="39"/>
      <c r="AE56" s="39"/>
      <c r="AF56" s="39"/>
      <c r="AG56" s="39"/>
      <c r="AH56" s="39"/>
      <c r="AI56" s="39"/>
    </row>
    <row r="57" spans="1:35" s="10" customFormat="1" ht="12.75">
      <c r="A57" s="32" t="s">
        <v>40</v>
      </c>
      <c r="B57" s="47">
        <v>5</v>
      </c>
      <c r="C57" s="34"/>
      <c r="D57" s="35" t="s">
        <v>41</v>
      </c>
      <c r="E57" s="34">
        <v>0.92</v>
      </c>
      <c r="F57" s="34"/>
      <c r="G57" s="17"/>
      <c r="H57" s="41" t="s">
        <v>42</v>
      </c>
      <c r="I57" s="43"/>
      <c r="J57" s="41">
        <v>102</v>
      </c>
      <c r="K57" s="41">
        <v>96</v>
      </c>
      <c r="L57" s="41">
        <v>108</v>
      </c>
      <c r="M57" s="41">
        <v>87</v>
      </c>
      <c r="N57" s="41">
        <v>53</v>
      </c>
      <c r="O57" s="41">
        <v>36</v>
      </c>
      <c r="P57" s="41">
        <v>54</v>
      </c>
      <c r="Q57" s="41">
        <v>54</v>
      </c>
      <c r="R57" s="41">
        <v>96</v>
      </c>
      <c r="S57" s="41">
        <v>60</v>
      </c>
      <c r="T57" s="41">
        <v>67</v>
      </c>
      <c r="U57" s="41"/>
      <c r="V57" s="41"/>
      <c r="W57" s="41"/>
      <c r="X57" s="41"/>
      <c r="Y57" s="41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s="10" customFormat="1" ht="12.75">
      <c r="A58" s="36" t="s">
        <v>43</v>
      </c>
      <c r="B58" s="48">
        <v>1.5</v>
      </c>
      <c r="C58" s="49" t="s">
        <v>44</v>
      </c>
      <c r="D58" s="35" t="s">
        <v>45</v>
      </c>
      <c r="E58" s="45" t="s">
        <v>46</v>
      </c>
      <c r="F58" s="34"/>
      <c r="G58" s="17"/>
      <c r="H58" s="50" t="s">
        <v>95</v>
      </c>
      <c r="I58" s="51" t="s">
        <v>27</v>
      </c>
      <c r="J58" s="52">
        <v>142.44130000000001</v>
      </c>
      <c r="K58" s="52">
        <v>133.19730000000001</v>
      </c>
      <c r="L58" s="52">
        <v>126.31529999999999</v>
      </c>
      <c r="M58" s="52">
        <v>118.72929999999999</v>
      </c>
      <c r="N58" s="52">
        <v>98.946899999999999</v>
      </c>
      <c r="O58" s="52">
        <v>142.35740000000001</v>
      </c>
      <c r="P58" s="52">
        <v>131.14420000000001</v>
      </c>
      <c r="Q58" s="52">
        <v>119.5119</v>
      </c>
      <c r="R58" s="52">
        <v>108.72880000000001</v>
      </c>
      <c r="S58" s="52">
        <v>95.443200000000004</v>
      </c>
      <c r="T58" s="52">
        <v>91.096900000000005</v>
      </c>
      <c r="U58" s="52"/>
      <c r="V58" s="52"/>
      <c r="W58" s="52"/>
      <c r="X58" s="52"/>
      <c r="Y58" s="52"/>
      <c r="Z58" s="44"/>
      <c r="AA58" s="44"/>
      <c r="AB58" s="44"/>
      <c r="AC58" s="44"/>
      <c r="AD58" s="44"/>
      <c r="AE58" s="44"/>
      <c r="AF58" s="44"/>
      <c r="AG58" s="44"/>
      <c r="AH58" s="44"/>
      <c r="AI58" s="44"/>
    </row>
    <row r="59" spans="1:35" s="10" customFormat="1" ht="12.75">
      <c r="A59" s="32" t="s">
        <v>48</v>
      </c>
      <c r="B59" s="53">
        <v>3</v>
      </c>
      <c r="C59" s="49" t="s">
        <v>49</v>
      </c>
      <c r="D59" s="54" t="s">
        <v>50</v>
      </c>
      <c r="E59" s="55">
        <v>-1.8998999999999999</v>
      </c>
      <c r="F59" s="36" t="s">
        <v>51</v>
      </c>
      <c r="G59" s="17"/>
      <c r="H59" s="56" t="s">
        <v>96</v>
      </c>
      <c r="I59" s="57" t="s">
        <v>51</v>
      </c>
      <c r="J59" s="58">
        <v>26.555499999999999</v>
      </c>
      <c r="K59" s="58">
        <v>10.2057</v>
      </c>
      <c r="L59" s="58">
        <v>24.264500000000002</v>
      </c>
      <c r="M59" s="58">
        <v>27.805199999999999</v>
      </c>
      <c r="N59" s="58">
        <v>38.427399999999999</v>
      </c>
      <c r="O59" s="58">
        <v>29.7318</v>
      </c>
      <c r="P59" s="58">
        <v>51.444800000000001</v>
      </c>
      <c r="Q59" s="58">
        <v>51.965499999999999</v>
      </c>
      <c r="R59" s="58">
        <v>37.6464</v>
      </c>
      <c r="S59" s="58">
        <v>41.551600000000001</v>
      </c>
      <c r="T59" s="58">
        <v>1.3537999999999999</v>
      </c>
      <c r="U59" s="58"/>
      <c r="V59" s="58"/>
      <c r="W59" s="58"/>
      <c r="X59" s="58"/>
      <c r="Y59" s="58"/>
      <c r="Z59" s="44"/>
      <c r="AA59" s="44"/>
      <c r="AB59" s="44"/>
      <c r="AC59" s="44"/>
      <c r="AD59" s="44"/>
      <c r="AE59" s="44"/>
      <c r="AF59" s="44"/>
      <c r="AG59" s="44"/>
      <c r="AH59" s="44"/>
      <c r="AI59" s="44"/>
    </row>
    <row r="60" spans="1:35" s="10" customFormat="1" ht="12.75">
      <c r="A60" s="59" t="s">
        <v>53</v>
      </c>
      <c r="B60" s="60">
        <v>2</v>
      </c>
      <c r="C60" s="49" t="s">
        <v>54</v>
      </c>
      <c r="D60" s="54" t="s">
        <v>55</v>
      </c>
      <c r="E60" s="34">
        <v>2.86E-2</v>
      </c>
      <c r="F60" s="34"/>
      <c r="G60" s="17"/>
      <c r="H60" s="61"/>
      <c r="I60" s="61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s="10" customFormat="1" ht="12.75">
      <c r="A61" s="34"/>
      <c r="B61" s="34"/>
      <c r="C61" s="34"/>
      <c r="D61" s="34"/>
      <c r="E61" s="34"/>
      <c r="F61" s="63"/>
      <c r="G61" s="17"/>
      <c r="H61" s="61"/>
      <c r="I61" s="61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s="10" customFormat="1" ht="12.75">
      <c r="A62" s="34"/>
      <c r="B62" s="34"/>
      <c r="C62" s="34"/>
      <c r="D62" s="34"/>
      <c r="E62" s="34"/>
      <c r="F62" s="34"/>
      <c r="G62" s="17"/>
      <c r="H62" s="61"/>
      <c r="I62" s="61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s="1" customFormat="1" ht="13.5" thickBot="1">
      <c r="A63" s="34"/>
      <c r="B63" s="34"/>
      <c r="C63" s="34"/>
      <c r="D63" s="34"/>
      <c r="E63" s="34"/>
      <c r="F63" s="34"/>
      <c r="G63" s="17"/>
      <c r="H63" s="61"/>
      <c r="I63" s="27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s="10" customFormat="1" ht="12.75">
      <c r="A64" s="64"/>
      <c r="B64" s="65"/>
      <c r="C64" s="65"/>
      <c r="D64" s="64"/>
      <c r="E64" s="65"/>
      <c r="F64" s="65"/>
      <c r="G64" s="66"/>
      <c r="H64" s="67" t="s">
        <v>56</v>
      </c>
      <c r="I64" s="68" t="s">
        <v>57</v>
      </c>
      <c r="J64" s="69">
        <f>IF(ISNUMBER(J54),J54,"")</f>
        <v>0</v>
      </c>
      <c r="K64" s="69">
        <f>IF(ISNUMBER(K54),J64+K54,"")</f>
        <v>17</v>
      </c>
      <c r="L64" s="69">
        <f t="shared" ref="L64:AI64" si="16">IF(ISNUMBER(L54),K64+L54,"")</f>
        <v>27</v>
      </c>
      <c r="M64" s="69">
        <f t="shared" si="16"/>
        <v>32</v>
      </c>
      <c r="N64" s="69">
        <f t="shared" si="16"/>
        <v>37</v>
      </c>
      <c r="O64" s="69">
        <f t="shared" si="16"/>
        <v>47</v>
      </c>
      <c r="P64" s="69">
        <f t="shared" si="16"/>
        <v>147</v>
      </c>
      <c r="Q64" s="69">
        <f t="shared" si="16"/>
        <v>157</v>
      </c>
      <c r="R64" s="69">
        <f t="shared" si="16"/>
        <v>158</v>
      </c>
      <c r="S64" s="69">
        <f t="shared" si="16"/>
        <v>178</v>
      </c>
      <c r="T64" s="69">
        <f t="shared" si="16"/>
        <v>179</v>
      </c>
      <c r="U64" s="69" t="str">
        <f t="shared" si="16"/>
        <v/>
      </c>
      <c r="V64" s="69" t="str">
        <f t="shared" si="16"/>
        <v/>
      </c>
      <c r="W64" s="69" t="str">
        <f t="shared" si="16"/>
        <v/>
      </c>
      <c r="X64" s="69" t="str">
        <f t="shared" si="16"/>
        <v/>
      </c>
      <c r="Y64" s="69" t="str">
        <f t="shared" si="16"/>
        <v/>
      </c>
      <c r="Z64" s="69" t="str">
        <f t="shared" si="16"/>
        <v/>
      </c>
      <c r="AA64" s="69" t="str">
        <f t="shared" si="16"/>
        <v/>
      </c>
      <c r="AB64" s="69" t="str">
        <f t="shared" si="16"/>
        <v/>
      </c>
      <c r="AC64" s="69" t="str">
        <f t="shared" si="16"/>
        <v/>
      </c>
      <c r="AD64" s="69" t="str">
        <f t="shared" si="16"/>
        <v/>
      </c>
      <c r="AE64" s="69" t="str">
        <f t="shared" si="16"/>
        <v/>
      </c>
      <c r="AF64" s="69" t="str">
        <f t="shared" si="16"/>
        <v/>
      </c>
      <c r="AG64" s="69" t="str">
        <f t="shared" si="16"/>
        <v/>
      </c>
      <c r="AH64" s="69" t="str">
        <f t="shared" si="16"/>
        <v/>
      </c>
      <c r="AI64" s="69" t="str">
        <f t="shared" si="16"/>
        <v/>
      </c>
    </row>
    <row r="65" spans="1:35" s="1" customFormat="1" ht="12.75">
      <c r="A65" s="70" t="s">
        <v>58</v>
      </c>
      <c r="B65" s="17">
        <f>IF(AND(ISNUMBER(B56),ISNUMBER(B57)),1000000*B56+10000*B57,"")</f>
        <v>3050000</v>
      </c>
      <c r="C65" s="37"/>
      <c r="D65" s="37"/>
      <c r="E65" s="37"/>
      <c r="F65" s="41"/>
      <c r="G65" s="71"/>
      <c r="H65" s="72" t="s">
        <v>59</v>
      </c>
      <c r="I65" s="73" t="str">
        <f>C58</f>
        <v>Mio. cells/ml</v>
      </c>
      <c r="J65" s="74">
        <f t="shared" ref="J65:AI65" si="17">IF(ISNUMBER(J64),$B58-($B58*J64/1000)/2,"")</f>
        <v>1.5</v>
      </c>
      <c r="K65" s="74">
        <f t="shared" si="17"/>
        <v>1.48725</v>
      </c>
      <c r="L65" s="74">
        <f t="shared" si="17"/>
        <v>1.4797499999999999</v>
      </c>
      <c r="M65" s="74">
        <f t="shared" si="17"/>
        <v>1.476</v>
      </c>
      <c r="N65" s="74">
        <f t="shared" si="17"/>
        <v>1.4722500000000001</v>
      </c>
      <c r="O65" s="74">
        <f t="shared" si="17"/>
        <v>1.46475</v>
      </c>
      <c r="P65" s="74">
        <f t="shared" si="17"/>
        <v>1.38975</v>
      </c>
      <c r="Q65" s="74">
        <f t="shared" si="17"/>
        <v>1.38225</v>
      </c>
      <c r="R65" s="74">
        <f t="shared" si="17"/>
        <v>1.3815</v>
      </c>
      <c r="S65" s="74">
        <f t="shared" si="17"/>
        <v>1.3665</v>
      </c>
      <c r="T65" s="74">
        <f t="shared" si="17"/>
        <v>1.36575</v>
      </c>
      <c r="U65" s="74" t="str">
        <f t="shared" si="17"/>
        <v/>
      </c>
      <c r="V65" s="74" t="str">
        <f t="shared" si="17"/>
        <v/>
      </c>
      <c r="W65" s="74" t="str">
        <f t="shared" si="17"/>
        <v/>
      </c>
      <c r="X65" s="74" t="str">
        <f t="shared" si="17"/>
        <v/>
      </c>
      <c r="Y65" s="74" t="str">
        <f t="shared" si="17"/>
        <v/>
      </c>
      <c r="Z65" s="74" t="str">
        <f t="shared" si="17"/>
        <v/>
      </c>
      <c r="AA65" s="74" t="str">
        <f t="shared" si="17"/>
        <v/>
      </c>
      <c r="AB65" s="74" t="str">
        <f t="shared" si="17"/>
        <v/>
      </c>
      <c r="AC65" s="74" t="str">
        <f t="shared" si="17"/>
        <v/>
      </c>
      <c r="AD65" s="74" t="str">
        <f t="shared" si="17"/>
        <v/>
      </c>
      <c r="AE65" s="74" t="str">
        <f t="shared" si="17"/>
        <v/>
      </c>
      <c r="AF65" s="74" t="str">
        <f t="shared" si="17"/>
        <v/>
      </c>
      <c r="AG65" s="74" t="str">
        <f t="shared" si="17"/>
        <v/>
      </c>
      <c r="AH65" s="74" t="str">
        <f t="shared" si="17"/>
        <v/>
      </c>
      <c r="AI65" s="74" t="str">
        <f t="shared" si="17"/>
        <v/>
      </c>
    </row>
    <row r="66" spans="1:35" s="10" customFormat="1" ht="12.75">
      <c r="A66" s="75"/>
      <c r="B66" s="75"/>
      <c r="C66" s="75"/>
      <c r="D66" s="75"/>
      <c r="E66" s="75"/>
      <c r="F66" s="75"/>
      <c r="G66" s="76">
        <f>B65+1</f>
        <v>3050001</v>
      </c>
      <c r="H66" s="77" t="s">
        <v>71</v>
      </c>
      <c r="I66" s="73" t="str">
        <f>$I58</f>
        <v>µM</v>
      </c>
      <c r="J66" s="74">
        <f>IF(ISNUMBER(J58),J58,"")</f>
        <v>142.44130000000001</v>
      </c>
      <c r="K66" s="74">
        <f t="shared" ref="K66:AI66" si="18">IF(ISNUMBER(K58),K58,"")</f>
        <v>133.19730000000001</v>
      </c>
      <c r="L66" s="74">
        <f t="shared" si="18"/>
        <v>126.31529999999999</v>
      </c>
      <c r="M66" s="74">
        <f t="shared" si="18"/>
        <v>118.72929999999999</v>
      </c>
      <c r="N66" s="74">
        <f t="shared" si="18"/>
        <v>98.946899999999999</v>
      </c>
      <c r="O66" s="74">
        <f t="shared" si="18"/>
        <v>142.35740000000001</v>
      </c>
      <c r="P66" s="74">
        <f t="shared" si="18"/>
        <v>131.14420000000001</v>
      </c>
      <c r="Q66" s="74">
        <f t="shared" si="18"/>
        <v>119.5119</v>
      </c>
      <c r="R66" s="74">
        <f t="shared" si="18"/>
        <v>108.72880000000001</v>
      </c>
      <c r="S66" s="74">
        <f t="shared" si="18"/>
        <v>95.443200000000004</v>
      </c>
      <c r="T66" s="74">
        <f t="shared" si="18"/>
        <v>91.096900000000005</v>
      </c>
      <c r="U66" s="74" t="str">
        <f t="shared" si="18"/>
        <v/>
      </c>
      <c r="V66" s="74" t="str">
        <f t="shared" si="18"/>
        <v/>
      </c>
      <c r="W66" s="74" t="str">
        <f t="shared" si="18"/>
        <v/>
      </c>
      <c r="X66" s="74" t="str">
        <f t="shared" si="18"/>
        <v/>
      </c>
      <c r="Y66" s="74" t="str">
        <f t="shared" si="18"/>
        <v/>
      </c>
      <c r="Z66" s="74" t="str">
        <f t="shared" si="18"/>
        <v/>
      </c>
      <c r="AA66" s="74" t="str">
        <f t="shared" si="18"/>
        <v/>
      </c>
      <c r="AB66" s="74" t="str">
        <f t="shared" si="18"/>
        <v/>
      </c>
      <c r="AC66" s="74" t="str">
        <f t="shared" si="18"/>
        <v/>
      </c>
      <c r="AD66" s="74" t="str">
        <f t="shared" si="18"/>
        <v/>
      </c>
      <c r="AE66" s="74" t="str">
        <f t="shared" si="18"/>
        <v/>
      </c>
      <c r="AF66" s="74" t="str">
        <f t="shared" si="18"/>
        <v/>
      </c>
      <c r="AG66" s="74" t="str">
        <f t="shared" si="18"/>
        <v/>
      </c>
      <c r="AH66" s="74" t="str">
        <f t="shared" si="18"/>
        <v/>
      </c>
      <c r="AI66" s="74" t="str">
        <f t="shared" si="18"/>
        <v/>
      </c>
    </row>
    <row r="67" spans="1:35" s="10" customFormat="1" ht="12.75">
      <c r="A67" s="70" t="s">
        <v>60</v>
      </c>
      <c r="B67" s="75">
        <f ca="1">INDIRECT(ADDRESS(ROW(G67),COLUMN(G67)+BaselineState+3))</f>
        <v>0.64832865999999978</v>
      </c>
      <c r="C67" s="75"/>
      <c r="D67" s="70" t="s">
        <v>61</v>
      </c>
      <c r="E67" s="75">
        <f ca="1">INDIRECT(ADDRESS(ROW(G67),COLUMN(G67)+i+3))</f>
        <v>49.593975880000002</v>
      </c>
      <c r="F67" s="75"/>
      <c r="G67" s="76">
        <f>G66+1</f>
        <v>3050002</v>
      </c>
      <c r="H67" s="77" t="s">
        <v>72</v>
      </c>
      <c r="I67" s="73" t="s">
        <v>51</v>
      </c>
      <c r="J67" s="74">
        <f t="shared" ref="J67:AI67" si="19">IF(ISNUMBER(J59),J59-($E59+$E60*J58),"")</f>
        <v>24.381578819999998</v>
      </c>
      <c r="K67" s="74">
        <f t="shared" si="19"/>
        <v>8.2961572199999996</v>
      </c>
      <c r="L67" s="74">
        <f t="shared" si="19"/>
        <v>22.551782420000002</v>
      </c>
      <c r="M67" s="74">
        <f t="shared" si="19"/>
        <v>26.309442019999999</v>
      </c>
      <c r="N67" s="74">
        <f t="shared" si="19"/>
        <v>37.497418660000001</v>
      </c>
      <c r="O67" s="74">
        <f t="shared" si="19"/>
        <v>27.560278359999998</v>
      </c>
      <c r="P67" s="74">
        <f t="shared" si="19"/>
        <v>49.593975880000002</v>
      </c>
      <c r="Q67" s="74">
        <f t="shared" si="19"/>
        <v>50.447359659999996</v>
      </c>
      <c r="R67" s="74">
        <f t="shared" si="19"/>
        <v>36.436656319999997</v>
      </c>
      <c r="S67" s="74">
        <f t="shared" si="19"/>
        <v>40.721824480000002</v>
      </c>
      <c r="T67" s="74">
        <f t="shared" si="19"/>
        <v>0.64832865999999978</v>
      </c>
      <c r="U67" s="74" t="str">
        <f t="shared" si="19"/>
        <v/>
      </c>
      <c r="V67" s="74" t="str">
        <f t="shared" si="19"/>
        <v/>
      </c>
      <c r="W67" s="74" t="str">
        <f t="shared" si="19"/>
        <v/>
      </c>
      <c r="X67" s="74" t="str">
        <f t="shared" si="19"/>
        <v/>
      </c>
      <c r="Y67" s="74" t="str">
        <f t="shared" si="19"/>
        <v/>
      </c>
      <c r="Z67" s="74" t="str">
        <f t="shared" si="19"/>
        <v/>
      </c>
      <c r="AA67" s="74" t="str">
        <f t="shared" si="19"/>
        <v/>
      </c>
      <c r="AB67" s="74" t="str">
        <f t="shared" si="19"/>
        <v/>
      </c>
      <c r="AC67" s="74" t="str">
        <f t="shared" si="19"/>
        <v/>
      </c>
      <c r="AD67" s="74" t="str">
        <f t="shared" si="19"/>
        <v/>
      </c>
      <c r="AE67" s="74" t="str">
        <f t="shared" si="19"/>
        <v/>
      </c>
      <c r="AF67" s="74" t="str">
        <f t="shared" si="19"/>
        <v/>
      </c>
      <c r="AG67" s="74" t="str">
        <f t="shared" si="19"/>
        <v/>
      </c>
      <c r="AH67" s="74" t="str">
        <f t="shared" si="19"/>
        <v/>
      </c>
      <c r="AI67" s="74" t="str">
        <f t="shared" si="19"/>
        <v/>
      </c>
    </row>
    <row r="68" spans="1:35" s="10" customFormat="1" ht="12.75">
      <c r="A68" s="70" t="s">
        <v>62</v>
      </c>
      <c r="B68" s="75">
        <f>E59</f>
        <v>-1.8998999999999999</v>
      </c>
      <c r="C68" s="75"/>
      <c r="D68" s="70" t="s">
        <v>63</v>
      </c>
      <c r="E68" s="75">
        <f>E60</f>
        <v>2.86E-2</v>
      </c>
      <c r="F68" s="75"/>
      <c r="G68" s="76">
        <f>G67+1</f>
        <v>3050003</v>
      </c>
      <c r="H68" s="77" t="s">
        <v>73</v>
      </c>
      <c r="I68" s="73" t="s">
        <v>64</v>
      </c>
      <c r="J68" s="74">
        <f t="shared" ref="J68:AI68" si="20">IF(ISNUMBER(J67),IF(VolCorrect="V",J67/J65,J67/$B58),"")</f>
        <v>16.254385879999997</v>
      </c>
      <c r="K68" s="74">
        <f t="shared" si="20"/>
        <v>5.5781860615229446</v>
      </c>
      <c r="L68" s="74">
        <f t="shared" si="20"/>
        <v>15.240265193444841</v>
      </c>
      <c r="M68" s="74">
        <f t="shared" si="20"/>
        <v>17.824825216802168</v>
      </c>
      <c r="N68" s="74">
        <f t="shared" si="20"/>
        <v>25.469464194260485</v>
      </c>
      <c r="O68" s="74">
        <f t="shared" si="20"/>
        <v>18.815687564430789</v>
      </c>
      <c r="P68" s="74">
        <f t="shared" si="20"/>
        <v>35.685537600287823</v>
      </c>
      <c r="Q68" s="74">
        <f t="shared" si="20"/>
        <v>36.496552476035447</v>
      </c>
      <c r="R68" s="74">
        <f t="shared" si="20"/>
        <v>26.37470598624683</v>
      </c>
      <c r="S68" s="74">
        <f t="shared" si="20"/>
        <v>29.80009109403586</v>
      </c>
      <c r="T68" s="74">
        <f t="shared" si="20"/>
        <v>0.47470522423576772</v>
      </c>
      <c r="U68" s="74" t="str">
        <f t="shared" si="20"/>
        <v/>
      </c>
      <c r="V68" s="74" t="str">
        <f t="shared" si="20"/>
        <v/>
      </c>
      <c r="W68" s="74" t="str">
        <f t="shared" si="20"/>
        <v/>
      </c>
      <c r="X68" s="74" t="str">
        <f t="shared" si="20"/>
        <v/>
      </c>
      <c r="Y68" s="74" t="str">
        <f t="shared" si="20"/>
        <v/>
      </c>
      <c r="Z68" s="74" t="str">
        <f t="shared" si="20"/>
        <v/>
      </c>
      <c r="AA68" s="74" t="str">
        <f t="shared" si="20"/>
        <v/>
      </c>
      <c r="AB68" s="74" t="str">
        <f t="shared" si="20"/>
        <v/>
      </c>
      <c r="AC68" s="74" t="str">
        <f t="shared" si="20"/>
        <v/>
      </c>
      <c r="AD68" s="74" t="str">
        <f t="shared" si="20"/>
        <v/>
      </c>
      <c r="AE68" s="74" t="str">
        <f t="shared" si="20"/>
        <v/>
      </c>
      <c r="AF68" s="74" t="str">
        <f t="shared" si="20"/>
        <v/>
      </c>
      <c r="AG68" s="74" t="str">
        <f t="shared" si="20"/>
        <v/>
      </c>
      <c r="AH68" s="74" t="str">
        <f t="shared" si="20"/>
        <v/>
      </c>
      <c r="AI68" s="74" t="str">
        <f t="shared" si="20"/>
        <v/>
      </c>
    </row>
    <row r="69" spans="1:35" s="10" customFormat="1" ht="12.75">
      <c r="A69" s="75"/>
      <c r="B69" s="75"/>
      <c r="C69" s="75"/>
      <c r="D69" s="75"/>
      <c r="E69" s="75"/>
      <c r="F69" s="75"/>
      <c r="G69" s="76">
        <f>G68+1</f>
        <v>3050004</v>
      </c>
      <c r="H69" s="77" t="s">
        <v>74</v>
      </c>
      <c r="I69" s="73" t="s">
        <v>65</v>
      </c>
      <c r="J69" s="74">
        <f t="shared" ref="J69:AI69" ca="1" si="21">IF(ISNUMBER(J67),J67/$E67,"")</f>
        <v>0.49162379880562213</v>
      </c>
      <c r="K69" s="74">
        <f t="shared" ca="1" si="21"/>
        <v>0.16728155129312047</v>
      </c>
      <c r="L69" s="74">
        <f t="shared" ca="1" si="21"/>
        <v>0.45472826124219989</v>
      </c>
      <c r="M69" s="74">
        <f t="shared" ca="1" si="21"/>
        <v>0.53049672975725126</v>
      </c>
      <c r="N69" s="74">
        <f t="shared" ca="1" si="21"/>
        <v>0.75608817390907679</v>
      </c>
      <c r="O69" s="74">
        <f t="shared" ca="1" si="21"/>
        <v>0.55571826761149756</v>
      </c>
      <c r="P69" s="74">
        <f t="shared" ca="1" si="21"/>
        <v>1</v>
      </c>
      <c r="Q69" s="74">
        <f t="shared" ca="1" si="21"/>
        <v>1.0172074080542541</v>
      </c>
      <c r="R69" s="74">
        <f t="shared" ca="1" si="21"/>
        <v>0.73469923863664222</v>
      </c>
      <c r="S69" s="74">
        <f t="shared" ca="1" si="21"/>
        <v>0.82110425222878902</v>
      </c>
      <c r="T69" s="74">
        <f t="shared" ca="1" si="21"/>
        <v>1.3072730074489841E-2</v>
      </c>
      <c r="U69" s="74" t="str">
        <f t="shared" si="21"/>
        <v/>
      </c>
      <c r="V69" s="74" t="str">
        <f t="shared" si="21"/>
        <v/>
      </c>
      <c r="W69" s="74" t="str">
        <f t="shared" si="21"/>
        <v/>
      </c>
      <c r="X69" s="74" t="str">
        <f t="shared" si="21"/>
        <v/>
      </c>
      <c r="Y69" s="74" t="str">
        <f t="shared" si="21"/>
        <v/>
      </c>
      <c r="Z69" s="74" t="str">
        <f t="shared" si="21"/>
        <v/>
      </c>
      <c r="AA69" s="74" t="str">
        <f t="shared" si="21"/>
        <v/>
      </c>
      <c r="AB69" s="74" t="str">
        <f t="shared" si="21"/>
        <v/>
      </c>
      <c r="AC69" s="74" t="str">
        <f t="shared" si="21"/>
        <v/>
      </c>
      <c r="AD69" s="74" t="str">
        <f t="shared" si="21"/>
        <v/>
      </c>
      <c r="AE69" s="74" t="str">
        <f t="shared" si="21"/>
        <v/>
      </c>
      <c r="AF69" s="74" t="str">
        <f t="shared" si="21"/>
        <v/>
      </c>
      <c r="AG69" s="74" t="str">
        <f t="shared" si="21"/>
        <v/>
      </c>
      <c r="AH69" s="74" t="str">
        <f t="shared" si="21"/>
        <v/>
      </c>
      <c r="AI69" s="74" t="str">
        <f t="shared" si="21"/>
        <v/>
      </c>
    </row>
    <row r="70" spans="1:35" s="10" customFormat="1" ht="12.75">
      <c r="A70" s="75"/>
      <c r="B70" s="75"/>
      <c r="C70" s="75"/>
      <c r="D70" s="75"/>
      <c r="E70" s="75"/>
      <c r="F70" s="75"/>
      <c r="G70" s="76">
        <f>G69+1</f>
        <v>3050005</v>
      </c>
      <c r="H70" s="77" t="s">
        <v>67</v>
      </c>
      <c r="I70" s="73" t="s">
        <v>64</v>
      </c>
      <c r="J70" s="74">
        <f t="shared" ref="J70:AI70" ca="1" si="22">IF(ISNUMBER(J67),IF(VolCorrect="V",(J67-$B67)/J65,(J67-$B67)/$B58),"")</f>
        <v>15.822166773333331</v>
      </c>
      <c r="K70" s="74">
        <f t="shared" ca="1" si="22"/>
        <v>5.1422615969070433</v>
      </c>
      <c r="L70" s="74">
        <f t="shared" ca="1" si="22"/>
        <v>14.802131278932254</v>
      </c>
      <c r="M70" s="74">
        <f t="shared" ca="1" si="22"/>
        <v>17.38557815718157</v>
      </c>
      <c r="N70" s="74">
        <f t="shared" ca="1" si="22"/>
        <v>25.029098318899646</v>
      </c>
      <c r="O70" s="74">
        <f t="shared" ca="1" si="22"/>
        <v>18.373066871479772</v>
      </c>
      <c r="P70" s="74">
        <f t="shared" ca="1" si="22"/>
        <v>35.219030199676205</v>
      </c>
      <c r="Q70" s="74">
        <f t="shared" ca="1" si="22"/>
        <v>36.027513836136734</v>
      </c>
      <c r="R70" s="74">
        <f t="shared" ca="1" si="22"/>
        <v>25.905412710821572</v>
      </c>
      <c r="S70" s="74">
        <f t="shared" ca="1" si="22"/>
        <v>29.325646410537875</v>
      </c>
      <c r="T70" s="74">
        <f t="shared" ca="1" si="22"/>
        <v>0</v>
      </c>
      <c r="U70" s="74" t="str">
        <f t="shared" si="22"/>
        <v/>
      </c>
      <c r="V70" s="74" t="str">
        <f t="shared" si="22"/>
        <v/>
      </c>
      <c r="W70" s="74" t="str">
        <f t="shared" si="22"/>
        <v/>
      </c>
      <c r="X70" s="74" t="str">
        <f t="shared" si="22"/>
        <v/>
      </c>
      <c r="Y70" s="74" t="str">
        <f t="shared" si="22"/>
        <v/>
      </c>
      <c r="Z70" s="74" t="str">
        <f t="shared" si="22"/>
        <v/>
      </c>
      <c r="AA70" s="74" t="str">
        <f t="shared" si="22"/>
        <v/>
      </c>
      <c r="AB70" s="74" t="str">
        <f t="shared" si="22"/>
        <v/>
      </c>
      <c r="AC70" s="74" t="str">
        <f t="shared" si="22"/>
        <v/>
      </c>
      <c r="AD70" s="74" t="str">
        <f t="shared" si="22"/>
        <v/>
      </c>
      <c r="AE70" s="74" t="str">
        <f t="shared" si="22"/>
        <v/>
      </c>
      <c r="AF70" s="74" t="str">
        <f t="shared" si="22"/>
        <v/>
      </c>
      <c r="AG70" s="74" t="str">
        <f t="shared" si="22"/>
        <v/>
      </c>
      <c r="AH70" s="74" t="str">
        <f t="shared" si="22"/>
        <v/>
      </c>
      <c r="AI70" s="74" t="str">
        <f t="shared" si="22"/>
        <v/>
      </c>
    </row>
    <row r="71" spans="1:35" s="10" customFormat="1" ht="12.75">
      <c r="A71" s="75"/>
      <c r="B71" s="75"/>
      <c r="C71" s="75"/>
      <c r="D71" s="75"/>
      <c r="E71" s="75"/>
      <c r="F71" s="75"/>
      <c r="G71" s="76">
        <f>G70+1</f>
        <v>3050006</v>
      </c>
      <c r="H71" s="77" t="s">
        <v>68</v>
      </c>
      <c r="I71" s="73" t="s">
        <v>66</v>
      </c>
      <c r="J71" s="74">
        <f t="shared" ref="J71:AI71" ca="1" si="23">IF(ISNUMBER(J67),(J67-$B67)/($E67-$B67),"")</f>
        <v>0.48488990355616746</v>
      </c>
      <c r="K71" s="74">
        <f t="shared" ca="1" si="23"/>
        <v>0.15625145430449983</v>
      </c>
      <c r="L71" s="74">
        <f t="shared" ca="1" si="23"/>
        <v>0.44750565175997686</v>
      </c>
      <c r="M71" s="74">
        <f t="shared" ca="1" si="23"/>
        <v>0.52427774107591008</v>
      </c>
      <c r="N71" s="74">
        <f t="shared" ca="1" si="23"/>
        <v>0.75285734468626775</v>
      </c>
      <c r="O71" s="74">
        <f t="shared" ca="1" si="23"/>
        <v>0.54983336064669153</v>
      </c>
      <c r="P71" s="74">
        <f t="shared" ca="1" si="23"/>
        <v>1</v>
      </c>
      <c r="Q71" s="74">
        <f t="shared" ca="1" si="23"/>
        <v>1.0174353354888581</v>
      </c>
      <c r="R71" s="74">
        <f t="shared" ca="1" si="23"/>
        <v>0.73118509392958431</v>
      </c>
      <c r="S71" s="74">
        <f t="shared" ca="1" si="23"/>
        <v>0.81873461882888965</v>
      </c>
      <c r="T71" s="74">
        <f t="shared" ca="1" si="23"/>
        <v>0</v>
      </c>
      <c r="U71" s="74" t="str">
        <f t="shared" si="23"/>
        <v/>
      </c>
      <c r="V71" s="74" t="str">
        <f t="shared" si="23"/>
        <v/>
      </c>
      <c r="W71" s="74" t="str">
        <f t="shared" si="23"/>
        <v/>
      </c>
      <c r="X71" s="74" t="str">
        <f t="shared" si="23"/>
        <v/>
      </c>
      <c r="Y71" s="74" t="str">
        <f t="shared" si="23"/>
        <v/>
      </c>
      <c r="Z71" s="74" t="str">
        <f t="shared" si="23"/>
        <v/>
      </c>
      <c r="AA71" s="74" t="str">
        <f t="shared" si="23"/>
        <v/>
      </c>
      <c r="AB71" s="74" t="str">
        <f t="shared" si="23"/>
        <v/>
      </c>
      <c r="AC71" s="74" t="str">
        <f t="shared" si="23"/>
        <v/>
      </c>
      <c r="AD71" s="74" t="str">
        <f t="shared" si="23"/>
        <v/>
      </c>
      <c r="AE71" s="74" t="str">
        <f t="shared" si="23"/>
        <v/>
      </c>
      <c r="AF71" s="74" t="str">
        <f t="shared" si="23"/>
        <v/>
      </c>
      <c r="AG71" s="74" t="str">
        <f t="shared" si="23"/>
        <v/>
      </c>
      <c r="AH71" s="74" t="str">
        <f t="shared" si="23"/>
        <v/>
      </c>
      <c r="AI71" s="74" t="str">
        <f t="shared" si="23"/>
        <v/>
      </c>
    </row>
    <row r="72" spans="1:35" s="1" customFormat="1" ht="12.75" customHeight="1" thickBot="1">
      <c r="A72" s="2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s="10" customFormat="1" ht="13.5" thickTop="1">
      <c r="A73" s="4" t="s">
        <v>97</v>
      </c>
      <c r="B73" s="5"/>
      <c r="C73" s="5"/>
      <c r="D73" s="5"/>
      <c r="E73" s="5"/>
      <c r="F73" s="5"/>
      <c r="G73" s="6"/>
      <c r="H73" s="7"/>
      <c r="I73" s="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s="10" customFormat="1" ht="12.75">
      <c r="A74" s="11" t="s">
        <v>2</v>
      </c>
      <c r="B74" s="12" t="s">
        <v>98</v>
      </c>
      <c r="C74" s="13" t="s">
        <v>99</v>
      </c>
      <c r="D74" s="14" t="s">
        <v>5</v>
      </c>
      <c r="E74" s="15" t="s">
        <v>6</v>
      </c>
      <c r="F74" s="16">
        <v>2001</v>
      </c>
      <c r="G74" s="17"/>
      <c r="H74" s="18" t="s">
        <v>7</v>
      </c>
      <c r="I74" s="19" t="s">
        <v>0</v>
      </c>
      <c r="J74" s="19" t="s">
        <v>8</v>
      </c>
      <c r="K74" s="19" t="s">
        <v>9</v>
      </c>
      <c r="L74" s="19" t="s">
        <v>10</v>
      </c>
      <c r="M74" s="19" t="s">
        <v>11</v>
      </c>
      <c r="N74" s="19" t="s">
        <v>12</v>
      </c>
      <c r="O74" s="19" t="s">
        <v>13</v>
      </c>
      <c r="P74" s="19" t="s">
        <v>14</v>
      </c>
      <c r="Q74" s="19" t="s">
        <v>15</v>
      </c>
      <c r="R74" s="19" t="s">
        <v>16</v>
      </c>
      <c r="S74" s="19" t="s">
        <v>17</v>
      </c>
      <c r="T74" s="19" t="s">
        <v>18</v>
      </c>
      <c r="U74" s="19"/>
      <c r="V74" s="19"/>
      <c r="W74" s="20"/>
      <c r="X74" s="20"/>
      <c r="Y74" s="20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s="31" customFormat="1" ht="12.75">
      <c r="A75" s="22" t="s">
        <v>19</v>
      </c>
      <c r="B75" s="23" t="s">
        <v>20</v>
      </c>
      <c r="C75" s="24"/>
      <c r="D75" s="25" t="s">
        <v>21</v>
      </c>
      <c r="E75" s="24">
        <v>37</v>
      </c>
      <c r="F75" s="23" t="s">
        <v>22</v>
      </c>
      <c r="G75" s="26"/>
      <c r="H75" s="27" t="s">
        <v>23</v>
      </c>
      <c r="I75" s="28"/>
      <c r="J75" s="28"/>
      <c r="K75" s="28" t="s">
        <v>84</v>
      </c>
      <c r="L75" s="28" t="s">
        <v>100</v>
      </c>
      <c r="M75" s="28" t="s">
        <v>100</v>
      </c>
      <c r="N75" s="28"/>
      <c r="O75" s="28"/>
      <c r="P75" s="28"/>
      <c r="Q75" s="28"/>
      <c r="R75" s="28"/>
      <c r="S75" s="28"/>
      <c r="T75" s="28"/>
      <c r="U75" s="28"/>
      <c r="V75" s="28"/>
      <c r="W75" s="29"/>
      <c r="X75" s="29"/>
      <c r="Y75" s="29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:35" s="10" customFormat="1" ht="12.75">
      <c r="A76" s="32" t="s">
        <v>24</v>
      </c>
      <c r="B76" s="33" t="s">
        <v>94</v>
      </c>
      <c r="C76" s="34"/>
      <c r="D76" s="35" t="s">
        <v>26</v>
      </c>
      <c r="E76" s="34">
        <v>157.97</v>
      </c>
      <c r="F76" s="36" t="s">
        <v>27</v>
      </c>
      <c r="G76" s="17"/>
      <c r="H76" s="37" t="s">
        <v>28</v>
      </c>
      <c r="I76" s="38"/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/>
      <c r="V76" s="39"/>
      <c r="W76" s="40"/>
      <c r="X76" s="40"/>
      <c r="Y76" s="40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s="10" customFormat="1" ht="12.75">
      <c r="A77" s="32" t="s">
        <v>29</v>
      </c>
      <c r="B77" s="33"/>
      <c r="C77" s="34"/>
      <c r="D77" s="35" t="s">
        <v>30</v>
      </c>
      <c r="E77" s="34">
        <v>1.7432000000000001</v>
      </c>
      <c r="F77" s="36" t="s">
        <v>31</v>
      </c>
      <c r="G77" s="17"/>
      <c r="H77" s="41" t="s">
        <v>32</v>
      </c>
      <c r="I77" s="41"/>
      <c r="J77" s="41">
        <v>0</v>
      </c>
      <c r="K77" s="41">
        <v>17</v>
      </c>
      <c r="L77" s="41">
        <v>10</v>
      </c>
      <c r="M77" s="41">
        <v>5</v>
      </c>
      <c r="N77" s="41">
        <v>5</v>
      </c>
      <c r="O77" s="41">
        <v>12</v>
      </c>
      <c r="P77" s="41">
        <v>100</v>
      </c>
      <c r="Q77" s="41">
        <v>10</v>
      </c>
      <c r="R77" s="41">
        <v>1</v>
      </c>
      <c r="S77" s="41">
        <v>20</v>
      </c>
      <c r="T77" s="41">
        <v>1</v>
      </c>
      <c r="U77" s="41"/>
      <c r="V77" s="41"/>
      <c r="W77" s="41"/>
      <c r="X77" s="41"/>
      <c r="Y77" s="41"/>
      <c r="Z77" s="41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1:35" s="10" customFormat="1" ht="12.75">
      <c r="A78" s="32" t="s">
        <v>33</v>
      </c>
      <c r="B78" s="33"/>
      <c r="C78" s="34"/>
      <c r="D78" s="35" t="s">
        <v>34</v>
      </c>
      <c r="E78" s="34">
        <v>0</v>
      </c>
      <c r="F78" s="36" t="s">
        <v>31</v>
      </c>
      <c r="G78" s="17"/>
      <c r="H78" s="41" t="s">
        <v>35</v>
      </c>
      <c r="I78" s="41"/>
      <c r="J78" s="43">
        <v>1.5462962962962963E-2</v>
      </c>
      <c r="K78" s="43">
        <v>3.3298611111111112E-2</v>
      </c>
      <c r="L78" s="43">
        <v>4.372685185185185E-2</v>
      </c>
      <c r="M78" s="43">
        <v>4.6168981481481484E-2</v>
      </c>
      <c r="N78" s="43">
        <v>5.859953703703704E-2</v>
      </c>
      <c r="O78" s="43">
        <v>6.7256944444444453E-2</v>
      </c>
      <c r="P78" s="43">
        <v>7.0983796296296295E-2</v>
      </c>
      <c r="Q78" s="43">
        <v>7.7997685185185184E-2</v>
      </c>
      <c r="R78" s="43">
        <v>8.0509259259259267E-2</v>
      </c>
      <c r="S78" s="43">
        <v>8.3518518518518506E-2</v>
      </c>
      <c r="T78" s="43">
        <v>8.50462962962963E-2</v>
      </c>
      <c r="U78" s="43"/>
      <c r="V78" s="43"/>
      <c r="W78" s="43"/>
      <c r="X78" s="43"/>
      <c r="Y78" s="43"/>
      <c r="Z78" s="44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s="10" customFormat="1" ht="12.75">
      <c r="A79" s="32" t="s">
        <v>36</v>
      </c>
      <c r="B79" s="45">
        <v>2</v>
      </c>
      <c r="C79" s="34"/>
      <c r="D79" s="35" t="s">
        <v>37</v>
      </c>
      <c r="E79" s="34">
        <v>83.9</v>
      </c>
      <c r="F79" s="36" t="s">
        <v>38</v>
      </c>
      <c r="G79" s="17"/>
      <c r="H79" s="41" t="s">
        <v>39</v>
      </c>
      <c r="I79" s="43"/>
      <c r="J79" s="43">
        <v>1.8298611111111113E-2</v>
      </c>
      <c r="K79" s="43">
        <v>3.5578703703703703E-2</v>
      </c>
      <c r="L79" s="43">
        <v>4.5127314814814821E-2</v>
      </c>
      <c r="M79" s="43">
        <v>4.6539351851851853E-2</v>
      </c>
      <c r="N79" s="43">
        <v>6.0127314814814814E-2</v>
      </c>
      <c r="O79" s="43">
        <v>6.8194444444444446E-2</v>
      </c>
      <c r="P79" s="43">
        <v>7.2361111111111112E-2</v>
      </c>
      <c r="Q79" s="43">
        <v>7.9120370370370369E-2</v>
      </c>
      <c r="R79" s="43">
        <v>8.1979166666666659E-2</v>
      </c>
      <c r="S79" s="43">
        <v>8.3935185185185182E-2</v>
      </c>
      <c r="T79" s="43">
        <v>8.6319444444444449E-2</v>
      </c>
      <c r="U79" s="43"/>
      <c r="V79" s="43"/>
      <c r="W79" s="43"/>
      <c r="X79" s="43"/>
      <c r="Y79" s="43"/>
      <c r="Z79" s="46"/>
      <c r="AA79" s="39"/>
      <c r="AB79" s="39"/>
      <c r="AC79" s="39"/>
      <c r="AD79" s="39"/>
      <c r="AE79" s="39"/>
      <c r="AF79" s="39"/>
      <c r="AG79" s="39"/>
      <c r="AH79" s="39"/>
      <c r="AI79" s="39"/>
    </row>
    <row r="80" spans="1:35" s="10" customFormat="1" ht="12.75">
      <c r="A80" s="32" t="s">
        <v>40</v>
      </c>
      <c r="B80" s="47">
        <v>3</v>
      </c>
      <c r="C80" s="34"/>
      <c r="D80" s="35" t="s">
        <v>41</v>
      </c>
      <c r="E80" s="34">
        <v>0.92</v>
      </c>
      <c r="F80" s="34"/>
      <c r="G80" s="17"/>
      <c r="H80" s="41" t="s">
        <v>42</v>
      </c>
      <c r="I80" s="43"/>
      <c r="J80" s="41">
        <v>123</v>
      </c>
      <c r="K80" s="41">
        <v>99</v>
      </c>
      <c r="L80" s="41">
        <v>60</v>
      </c>
      <c r="M80" s="41">
        <v>16</v>
      </c>
      <c r="N80" s="41">
        <v>66</v>
      </c>
      <c r="O80" s="41">
        <v>40</v>
      </c>
      <c r="P80" s="41">
        <v>60</v>
      </c>
      <c r="Q80" s="41">
        <v>49</v>
      </c>
      <c r="R80" s="41">
        <v>64</v>
      </c>
      <c r="S80" s="41">
        <v>18</v>
      </c>
      <c r="T80" s="41">
        <v>56</v>
      </c>
      <c r="U80" s="41"/>
      <c r="V80" s="41"/>
      <c r="W80" s="41"/>
      <c r="X80" s="41"/>
      <c r="Y80" s="41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s="10" customFormat="1" ht="12.75">
      <c r="A81" s="36" t="s">
        <v>43</v>
      </c>
      <c r="B81" s="48">
        <v>1.5</v>
      </c>
      <c r="C81" s="49" t="s">
        <v>44</v>
      </c>
      <c r="D81" s="35" t="s">
        <v>45</v>
      </c>
      <c r="E81" s="45" t="s">
        <v>46</v>
      </c>
      <c r="F81" s="34"/>
      <c r="G81" s="17"/>
      <c r="H81" s="50" t="s">
        <v>101</v>
      </c>
      <c r="I81" s="51" t="s">
        <v>27</v>
      </c>
      <c r="J81" s="52">
        <v>133.6275</v>
      </c>
      <c r="K81" s="52">
        <v>74.887900000000002</v>
      </c>
      <c r="L81" s="52">
        <v>42.097299999999997</v>
      </c>
      <c r="M81" s="52">
        <v>35.708599999999997</v>
      </c>
      <c r="N81" s="52">
        <v>88.471800000000002</v>
      </c>
      <c r="O81" s="52">
        <v>48.386299999999999</v>
      </c>
      <c r="P81" s="52">
        <v>17.965299999999999</v>
      </c>
      <c r="Q81" s="52">
        <v>88.915800000000004</v>
      </c>
      <c r="R81" s="52">
        <v>62.753999999999998</v>
      </c>
      <c r="S81" s="52">
        <v>39.709499999999998</v>
      </c>
      <c r="T81" s="52">
        <v>35.0471</v>
      </c>
      <c r="U81" s="52"/>
      <c r="V81" s="52"/>
      <c r="W81" s="52"/>
      <c r="X81" s="52"/>
      <c r="Y81" s="52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10" customFormat="1" ht="12.75">
      <c r="A82" s="32" t="s">
        <v>48</v>
      </c>
      <c r="B82" s="53">
        <v>3</v>
      </c>
      <c r="C82" s="49" t="s">
        <v>49</v>
      </c>
      <c r="D82" s="54" t="s">
        <v>50</v>
      </c>
      <c r="E82" s="55">
        <v>-1.9696</v>
      </c>
      <c r="F82" s="36" t="s">
        <v>51</v>
      </c>
      <c r="G82" s="17"/>
      <c r="H82" s="56" t="s">
        <v>102</v>
      </c>
      <c r="I82" s="57" t="s">
        <v>51</v>
      </c>
      <c r="J82" s="58">
        <v>59.990099999999998</v>
      </c>
      <c r="K82" s="58">
        <v>19.211300000000001</v>
      </c>
      <c r="L82" s="58">
        <v>45.762799999999999</v>
      </c>
      <c r="M82" s="58">
        <v>48.9345</v>
      </c>
      <c r="N82" s="58">
        <v>60.624400000000001</v>
      </c>
      <c r="O82" s="58">
        <v>54.824800000000003</v>
      </c>
      <c r="P82" s="58">
        <v>123.8768</v>
      </c>
      <c r="Q82" s="58">
        <v>133.3013</v>
      </c>
      <c r="R82" s="58">
        <v>109.06059999999999</v>
      </c>
      <c r="S82" s="58">
        <v>121.4301</v>
      </c>
      <c r="T82" s="58">
        <v>-0.90620000000000001</v>
      </c>
      <c r="U82" s="58"/>
      <c r="V82" s="58"/>
      <c r="W82" s="58"/>
      <c r="X82" s="58"/>
      <c r="Y82" s="58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 s="10" customFormat="1" ht="12.75">
      <c r="A83" s="59" t="s">
        <v>53</v>
      </c>
      <c r="B83" s="60">
        <v>2</v>
      </c>
      <c r="C83" s="49" t="s">
        <v>54</v>
      </c>
      <c r="D83" s="54" t="s">
        <v>55</v>
      </c>
      <c r="E83" s="34">
        <v>2.5000000000000001E-2</v>
      </c>
      <c r="F83" s="34"/>
      <c r="G83" s="17"/>
      <c r="H83" s="61"/>
      <c r="I83" s="61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s="10" customFormat="1" ht="12.75">
      <c r="A84" s="34"/>
      <c r="B84" s="34"/>
      <c r="C84" s="34"/>
      <c r="D84" s="34"/>
      <c r="E84" s="34"/>
      <c r="F84" s="63"/>
      <c r="G84" s="17"/>
      <c r="H84" s="61"/>
      <c r="I84" s="61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s="10" customFormat="1" ht="12.75">
      <c r="A85" s="34"/>
      <c r="B85" s="34"/>
      <c r="C85" s="34"/>
      <c r="D85" s="34"/>
      <c r="E85" s="34"/>
      <c r="F85" s="34"/>
      <c r="G85" s="17"/>
      <c r="H85" s="61"/>
      <c r="I85" s="61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s="1" customFormat="1" ht="13.5" thickBot="1">
      <c r="A86" s="34"/>
      <c r="B86" s="34"/>
      <c r="C86" s="34"/>
      <c r="D86" s="34"/>
      <c r="E86" s="34"/>
      <c r="F86" s="34"/>
      <c r="G86" s="17"/>
      <c r="H86" s="61"/>
      <c r="I86" s="27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s="10" customFormat="1" ht="12.75">
      <c r="A87" s="64"/>
      <c r="B87" s="65"/>
      <c r="C87" s="65"/>
      <c r="D87" s="64"/>
      <c r="E87" s="65"/>
      <c r="F87" s="65"/>
      <c r="G87" s="66"/>
      <c r="H87" s="67" t="s">
        <v>56</v>
      </c>
      <c r="I87" s="68" t="s">
        <v>57</v>
      </c>
      <c r="J87" s="69">
        <f>IF(ISNUMBER(J77),J77,"")</f>
        <v>0</v>
      </c>
      <c r="K87" s="69">
        <f>IF(ISNUMBER(K77),J87+K77,"")</f>
        <v>17</v>
      </c>
      <c r="L87" s="69">
        <f t="shared" ref="L87:AI87" si="24">IF(ISNUMBER(L77),K87+L77,"")</f>
        <v>27</v>
      </c>
      <c r="M87" s="69">
        <f t="shared" si="24"/>
        <v>32</v>
      </c>
      <c r="N87" s="69">
        <f t="shared" si="24"/>
        <v>37</v>
      </c>
      <c r="O87" s="69">
        <f t="shared" si="24"/>
        <v>49</v>
      </c>
      <c r="P87" s="69">
        <f t="shared" si="24"/>
        <v>149</v>
      </c>
      <c r="Q87" s="69">
        <f t="shared" si="24"/>
        <v>159</v>
      </c>
      <c r="R87" s="69">
        <f t="shared" si="24"/>
        <v>160</v>
      </c>
      <c r="S87" s="69">
        <f t="shared" si="24"/>
        <v>180</v>
      </c>
      <c r="T87" s="69">
        <f t="shared" si="24"/>
        <v>181</v>
      </c>
      <c r="U87" s="69" t="str">
        <f t="shared" si="24"/>
        <v/>
      </c>
      <c r="V87" s="69" t="str">
        <f t="shared" si="24"/>
        <v/>
      </c>
      <c r="W87" s="69" t="str">
        <f t="shared" si="24"/>
        <v/>
      </c>
      <c r="X87" s="69" t="str">
        <f t="shared" si="24"/>
        <v/>
      </c>
      <c r="Y87" s="69" t="str">
        <f t="shared" si="24"/>
        <v/>
      </c>
      <c r="Z87" s="69" t="str">
        <f t="shared" si="24"/>
        <v/>
      </c>
      <c r="AA87" s="69" t="str">
        <f t="shared" si="24"/>
        <v/>
      </c>
      <c r="AB87" s="69" t="str">
        <f t="shared" si="24"/>
        <v/>
      </c>
      <c r="AC87" s="69" t="str">
        <f t="shared" si="24"/>
        <v/>
      </c>
      <c r="AD87" s="69" t="str">
        <f t="shared" si="24"/>
        <v/>
      </c>
      <c r="AE87" s="69" t="str">
        <f t="shared" si="24"/>
        <v/>
      </c>
      <c r="AF87" s="69" t="str">
        <f t="shared" si="24"/>
        <v/>
      </c>
      <c r="AG87" s="69" t="str">
        <f t="shared" si="24"/>
        <v/>
      </c>
      <c r="AH87" s="69" t="str">
        <f t="shared" si="24"/>
        <v/>
      </c>
      <c r="AI87" s="69" t="str">
        <f t="shared" si="24"/>
        <v/>
      </c>
    </row>
    <row r="88" spans="1:35" s="1" customFormat="1" ht="12.75">
      <c r="A88" s="70" t="s">
        <v>58</v>
      </c>
      <c r="B88" s="17">
        <f>IF(AND(ISNUMBER(B79),ISNUMBER(B80)),1000000*B79+10000*B80,"")</f>
        <v>2030000</v>
      </c>
      <c r="C88" s="37"/>
      <c r="D88" s="37"/>
      <c r="E88" s="37"/>
      <c r="F88" s="41"/>
      <c r="G88" s="71"/>
      <c r="H88" s="72" t="s">
        <v>59</v>
      </c>
      <c r="I88" s="73" t="str">
        <f>C81</f>
        <v>Mio. cells/ml</v>
      </c>
      <c r="J88" s="74">
        <f t="shared" ref="J88:AI88" si="25">IF(ISNUMBER(J87),$B81-($B81*J87/1000)/2,"")</f>
        <v>1.5</v>
      </c>
      <c r="K88" s="74">
        <f t="shared" si="25"/>
        <v>1.48725</v>
      </c>
      <c r="L88" s="74">
        <f t="shared" si="25"/>
        <v>1.4797499999999999</v>
      </c>
      <c r="M88" s="74">
        <f t="shared" si="25"/>
        <v>1.476</v>
      </c>
      <c r="N88" s="74">
        <f t="shared" si="25"/>
        <v>1.4722500000000001</v>
      </c>
      <c r="O88" s="74">
        <f t="shared" si="25"/>
        <v>1.4632499999999999</v>
      </c>
      <c r="P88" s="74">
        <f t="shared" si="25"/>
        <v>1.38825</v>
      </c>
      <c r="Q88" s="74">
        <f t="shared" si="25"/>
        <v>1.3807499999999999</v>
      </c>
      <c r="R88" s="74">
        <f t="shared" si="25"/>
        <v>1.38</v>
      </c>
      <c r="S88" s="74">
        <f t="shared" si="25"/>
        <v>1.365</v>
      </c>
      <c r="T88" s="74">
        <f t="shared" si="25"/>
        <v>1.36425</v>
      </c>
      <c r="U88" s="74" t="str">
        <f t="shared" si="25"/>
        <v/>
      </c>
      <c r="V88" s="74" t="str">
        <f t="shared" si="25"/>
        <v/>
      </c>
      <c r="W88" s="74" t="str">
        <f t="shared" si="25"/>
        <v/>
      </c>
      <c r="X88" s="74" t="str">
        <f t="shared" si="25"/>
        <v/>
      </c>
      <c r="Y88" s="74" t="str">
        <f t="shared" si="25"/>
        <v/>
      </c>
      <c r="Z88" s="74" t="str">
        <f t="shared" si="25"/>
        <v/>
      </c>
      <c r="AA88" s="74" t="str">
        <f t="shared" si="25"/>
        <v/>
      </c>
      <c r="AB88" s="74" t="str">
        <f t="shared" si="25"/>
        <v/>
      </c>
      <c r="AC88" s="74" t="str">
        <f t="shared" si="25"/>
        <v/>
      </c>
      <c r="AD88" s="74" t="str">
        <f t="shared" si="25"/>
        <v/>
      </c>
      <c r="AE88" s="74" t="str">
        <f t="shared" si="25"/>
        <v/>
      </c>
      <c r="AF88" s="74" t="str">
        <f t="shared" si="25"/>
        <v/>
      </c>
      <c r="AG88" s="74" t="str">
        <f t="shared" si="25"/>
        <v/>
      </c>
      <c r="AH88" s="74" t="str">
        <f t="shared" si="25"/>
        <v/>
      </c>
      <c r="AI88" s="74" t="str">
        <f t="shared" si="25"/>
        <v/>
      </c>
    </row>
    <row r="89" spans="1:35" s="10" customFormat="1" ht="12.75">
      <c r="A89" s="75"/>
      <c r="B89" s="75"/>
      <c r="C89" s="75"/>
      <c r="D89" s="75"/>
      <c r="E89" s="75"/>
      <c r="F89" s="75"/>
      <c r="G89" s="76">
        <f>B88+1</f>
        <v>2030001</v>
      </c>
      <c r="H89" s="77" t="s">
        <v>71</v>
      </c>
      <c r="I89" s="73" t="str">
        <f>$I81</f>
        <v>µM</v>
      </c>
      <c r="J89" s="74">
        <f>IF(ISNUMBER(J81),J81,"")</f>
        <v>133.6275</v>
      </c>
      <c r="K89" s="74">
        <f t="shared" ref="K89:AI89" si="26">IF(ISNUMBER(K81),K81,"")</f>
        <v>74.887900000000002</v>
      </c>
      <c r="L89" s="74">
        <f t="shared" si="26"/>
        <v>42.097299999999997</v>
      </c>
      <c r="M89" s="74">
        <f t="shared" si="26"/>
        <v>35.708599999999997</v>
      </c>
      <c r="N89" s="74">
        <f t="shared" si="26"/>
        <v>88.471800000000002</v>
      </c>
      <c r="O89" s="74">
        <f t="shared" si="26"/>
        <v>48.386299999999999</v>
      </c>
      <c r="P89" s="74">
        <f t="shared" si="26"/>
        <v>17.965299999999999</v>
      </c>
      <c r="Q89" s="74">
        <f t="shared" si="26"/>
        <v>88.915800000000004</v>
      </c>
      <c r="R89" s="74">
        <f t="shared" si="26"/>
        <v>62.753999999999998</v>
      </c>
      <c r="S89" s="74">
        <f t="shared" si="26"/>
        <v>39.709499999999998</v>
      </c>
      <c r="T89" s="74">
        <f t="shared" si="26"/>
        <v>35.0471</v>
      </c>
      <c r="U89" s="74" t="str">
        <f t="shared" si="26"/>
        <v/>
      </c>
      <c r="V89" s="74" t="str">
        <f t="shared" si="26"/>
        <v/>
      </c>
      <c r="W89" s="74" t="str">
        <f t="shared" si="26"/>
        <v/>
      </c>
      <c r="X89" s="74" t="str">
        <f t="shared" si="26"/>
        <v/>
      </c>
      <c r="Y89" s="74" t="str">
        <f t="shared" si="26"/>
        <v/>
      </c>
      <c r="Z89" s="74" t="str">
        <f t="shared" si="26"/>
        <v/>
      </c>
      <c r="AA89" s="74" t="str">
        <f t="shared" si="26"/>
        <v/>
      </c>
      <c r="AB89" s="74" t="str">
        <f t="shared" si="26"/>
        <v/>
      </c>
      <c r="AC89" s="74" t="str">
        <f t="shared" si="26"/>
        <v/>
      </c>
      <c r="AD89" s="74" t="str">
        <f t="shared" si="26"/>
        <v/>
      </c>
      <c r="AE89" s="74" t="str">
        <f t="shared" si="26"/>
        <v/>
      </c>
      <c r="AF89" s="74" t="str">
        <f t="shared" si="26"/>
        <v/>
      </c>
      <c r="AG89" s="74" t="str">
        <f t="shared" si="26"/>
        <v/>
      </c>
      <c r="AH89" s="74" t="str">
        <f t="shared" si="26"/>
        <v/>
      </c>
      <c r="AI89" s="74" t="str">
        <f t="shared" si="26"/>
        <v/>
      </c>
    </row>
    <row r="90" spans="1:35" s="10" customFormat="1" ht="12.75">
      <c r="A90" s="70" t="s">
        <v>60</v>
      </c>
      <c r="B90" s="75">
        <f ca="1">INDIRECT(ADDRESS(ROW(G90),COLUMN(G90)+o+3))</f>
        <v>0.18722249999999996</v>
      </c>
      <c r="C90" s="75"/>
      <c r="D90" s="70" t="s">
        <v>61</v>
      </c>
      <c r="E90" s="75">
        <f ca="1">INDIRECT(ADDRESS(ROW(G90),COLUMN(G90)+ReferenceState+3))</f>
        <v>125.3972675</v>
      </c>
      <c r="F90" s="75"/>
      <c r="G90" s="76">
        <f>G89+1</f>
        <v>2030002</v>
      </c>
      <c r="H90" s="77" t="s">
        <v>72</v>
      </c>
      <c r="I90" s="73" t="s">
        <v>51</v>
      </c>
      <c r="J90" s="74">
        <f t="shared" ref="J90:AI90" si="27">IF(ISNUMBER(J82),J82-($E82+$E83*J81),"")</f>
        <v>58.619012499999997</v>
      </c>
      <c r="K90" s="74">
        <f t="shared" si="27"/>
        <v>19.308702500000003</v>
      </c>
      <c r="L90" s="74">
        <f t="shared" si="27"/>
        <v>46.679967499999997</v>
      </c>
      <c r="M90" s="74">
        <f t="shared" si="27"/>
        <v>50.011384999999997</v>
      </c>
      <c r="N90" s="74">
        <f t="shared" si="27"/>
        <v>60.382204999999999</v>
      </c>
      <c r="O90" s="74">
        <f t="shared" si="27"/>
        <v>55.584742500000004</v>
      </c>
      <c r="P90" s="74">
        <f t="shared" si="27"/>
        <v>125.3972675</v>
      </c>
      <c r="Q90" s="74">
        <f t="shared" si="27"/>
        <v>133.04800499999999</v>
      </c>
      <c r="R90" s="74">
        <f t="shared" si="27"/>
        <v>109.46135</v>
      </c>
      <c r="S90" s="74">
        <f t="shared" si="27"/>
        <v>122.40696249999999</v>
      </c>
      <c r="T90" s="74">
        <f t="shared" si="27"/>
        <v>0.18722249999999996</v>
      </c>
      <c r="U90" s="74" t="str">
        <f t="shared" si="27"/>
        <v/>
      </c>
      <c r="V90" s="74" t="str">
        <f t="shared" si="27"/>
        <v/>
      </c>
      <c r="W90" s="74" t="str">
        <f t="shared" si="27"/>
        <v/>
      </c>
      <c r="X90" s="74" t="str">
        <f t="shared" si="27"/>
        <v/>
      </c>
      <c r="Y90" s="74" t="str">
        <f t="shared" si="27"/>
        <v/>
      </c>
      <c r="Z90" s="74" t="str">
        <f t="shared" si="27"/>
        <v/>
      </c>
      <c r="AA90" s="74" t="str">
        <f t="shared" si="27"/>
        <v/>
      </c>
      <c r="AB90" s="74" t="str">
        <f t="shared" si="27"/>
        <v/>
      </c>
      <c r="AC90" s="74" t="str">
        <f t="shared" si="27"/>
        <v/>
      </c>
      <c r="AD90" s="74" t="str">
        <f t="shared" si="27"/>
        <v/>
      </c>
      <c r="AE90" s="74" t="str">
        <f t="shared" si="27"/>
        <v/>
      </c>
      <c r="AF90" s="74" t="str">
        <f t="shared" si="27"/>
        <v/>
      </c>
      <c r="AG90" s="74" t="str">
        <f t="shared" si="27"/>
        <v/>
      </c>
      <c r="AH90" s="74" t="str">
        <f t="shared" si="27"/>
        <v/>
      </c>
      <c r="AI90" s="74" t="str">
        <f t="shared" si="27"/>
        <v/>
      </c>
    </row>
    <row r="91" spans="1:35" s="10" customFormat="1" ht="12.75">
      <c r="A91" s="70" t="s">
        <v>62</v>
      </c>
      <c r="B91" s="75">
        <f>E82</f>
        <v>-1.9696</v>
      </c>
      <c r="C91" s="75"/>
      <c r="D91" s="70" t="s">
        <v>63</v>
      </c>
      <c r="E91" s="75">
        <f>E83</f>
        <v>2.5000000000000001E-2</v>
      </c>
      <c r="F91" s="75"/>
      <c r="G91" s="76">
        <f>G90+1</f>
        <v>2030003</v>
      </c>
      <c r="H91" s="77" t="s">
        <v>73</v>
      </c>
      <c r="I91" s="73" t="s">
        <v>64</v>
      </c>
      <c r="J91" s="74">
        <f t="shared" ref="J91:AI91" si="28">IF(ISNUMBER(J90),IF(VolCorrect="V",J90/J88,J90/$B81),"")</f>
        <v>39.079341666666664</v>
      </c>
      <c r="K91" s="74">
        <f t="shared" si="28"/>
        <v>12.98282232307951</v>
      </c>
      <c r="L91" s="74">
        <f t="shared" si="28"/>
        <v>31.545847271498562</v>
      </c>
      <c r="M91" s="74">
        <f t="shared" si="28"/>
        <v>33.883052168021678</v>
      </c>
      <c r="N91" s="74">
        <f t="shared" si="28"/>
        <v>41.013554083885211</v>
      </c>
      <c r="O91" s="74">
        <f t="shared" si="28"/>
        <v>37.987180932854947</v>
      </c>
      <c r="P91" s="74">
        <f t="shared" si="28"/>
        <v>90.327583288312624</v>
      </c>
      <c r="Q91" s="74">
        <f t="shared" si="28"/>
        <v>96.359228680065186</v>
      </c>
      <c r="R91" s="74">
        <f t="shared" si="28"/>
        <v>79.319818840579714</v>
      </c>
      <c r="S91" s="74">
        <f t="shared" si="28"/>
        <v>89.675430402930402</v>
      </c>
      <c r="T91" s="74">
        <f t="shared" si="28"/>
        <v>0.13723474436503572</v>
      </c>
      <c r="U91" s="74" t="str">
        <f t="shared" si="28"/>
        <v/>
      </c>
      <c r="V91" s="74" t="str">
        <f t="shared" si="28"/>
        <v/>
      </c>
      <c r="W91" s="74" t="str">
        <f t="shared" si="28"/>
        <v/>
      </c>
      <c r="X91" s="74" t="str">
        <f t="shared" si="28"/>
        <v/>
      </c>
      <c r="Y91" s="74" t="str">
        <f t="shared" si="28"/>
        <v/>
      </c>
      <c r="Z91" s="74" t="str">
        <f t="shared" si="28"/>
        <v/>
      </c>
      <c r="AA91" s="74" t="str">
        <f t="shared" si="28"/>
        <v/>
      </c>
      <c r="AB91" s="74" t="str">
        <f t="shared" si="28"/>
        <v/>
      </c>
      <c r="AC91" s="74" t="str">
        <f t="shared" si="28"/>
        <v/>
      </c>
      <c r="AD91" s="74" t="str">
        <f t="shared" si="28"/>
        <v/>
      </c>
      <c r="AE91" s="74" t="str">
        <f t="shared" si="28"/>
        <v/>
      </c>
      <c r="AF91" s="74" t="str">
        <f t="shared" si="28"/>
        <v/>
      </c>
      <c r="AG91" s="74" t="str">
        <f t="shared" si="28"/>
        <v/>
      </c>
      <c r="AH91" s="74" t="str">
        <f t="shared" si="28"/>
        <v/>
      </c>
      <c r="AI91" s="74" t="str">
        <f t="shared" si="28"/>
        <v/>
      </c>
    </row>
    <row r="92" spans="1:35" s="10" customFormat="1" ht="12.75">
      <c r="A92" s="75"/>
      <c r="B92" s="75"/>
      <c r="C92" s="75"/>
      <c r="D92" s="75"/>
      <c r="E92" s="75"/>
      <c r="F92" s="75"/>
      <c r="G92" s="76">
        <f>G91+1</f>
        <v>2030004</v>
      </c>
      <c r="H92" s="77" t="s">
        <v>74</v>
      </c>
      <c r="I92" s="73" t="s">
        <v>65</v>
      </c>
      <c r="J92" s="74">
        <f t="shared" ref="J92:AI92" ca="1" si="29">IF(ISNUMBER(J90),J90/$E90,"")</f>
        <v>0.46746642625207124</v>
      </c>
      <c r="K92" s="74">
        <f t="shared" ca="1" si="29"/>
        <v>0.1539802492107733</v>
      </c>
      <c r="L92" s="74">
        <f t="shared" ca="1" si="29"/>
        <v>0.37225665623056736</v>
      </c>
      <c r="M92" s="74">
        <f t="shared" ca="1" si="29"/>
        <v>0.3988235628818626</v>
      </c>
      <c r="N92" s="74">
        <f t="shared" ca="1" si="29"/>
        <v>0.48152727889385627</v>
      </c>
      <c r="O92" s="74">
        <f t="shared" ca="1" si="29"/>
        <v>0.44326916852474479</v>
      </c>
      <c r="P92" s="74">
        <f t="shared" ca="1" si="29"/>
        <v>1</v>
      </c>
      <c r="Q92" s="74">
        <f t="shared" ca="1" si="29"/>
        <v>1.0610119953371391</v>
      </c>
      <c r="R92" s="74">
        <f t="shared" ca="1" si="29"/>
        <v>0.87291654899896443</v>
      </c>
      <c r="S92" s="74">
        <f t="shared" ca="1" si="29"/>
        <v>0.97615334799859166</v>
      </c>
      <c r="T92" s="74">
        <f t="shared" ca="1" si="29"/>
        <v>1.4930349259803446E-3</v>
      </c>
      <c r="U92" s="74" t="str">
        <f t="shared" si="29"/>
        <v/>
      </c>
      <c r="V92" s="74" t="str">
        <f t="shared" si="29"/>
        <v/>
      </c>
      <c r="W92" s="74" t="str">
        <f t="shared" si="29"/>
        <v/>
      </c>
      <c r="X92" s="74" t="str">
        <f t="shared" si="29"/>
        <v/>
      </c>
      <c r="Y92" s="74" t="str">
        <f t="shared" si="29"/>
        <v/>
      </c>
      <c r="Z92" s="74" t="str">
        <f t="shared" si="29"/>
        <v/>
      </c>
      <c r="AA92" s="74" t="str">
        <f t="shared" si="29"/>
        <v/>
      </c>
      <c r="AB92" s="74" t="str">
        <f t="shared" si="29"/>
        <v/>
      </c>
      <c r="AC92" s="74" t="str">
        <f t="shared" si="29"/>
        <v/>
      </c>
      <c r="AD92" s="74" t="str">
        <f t="shared" si="29"/>
        <v/>
      </c>
      <c r="AE92" s="74" t="str">
        <f t="shared" si="29"/>
        <v/>
      </c>
      <c r="AF92" s="74" t="str">
        <f t="shared" si="29"/>
        <v/>
      </c>
      <c r="AG92" s="74" t="str">
        <f t="shared" si="29"/>
        <v/>
      </c>
      <c r="AH92" s="74" t="str">
        <f t="shared" si="29"/>
        <v/>
      </c>
      <c r="AI92" s="74" t="str">
        <f t="shared" si="29"/>
        <v/>
      </c>
    </row>
    <row r="93" spans="1:35" s="10" customFormat="1" ht="12.75">
      <c r="A93" s="75"/>
      <c r="B93" s="75"/>
      <c r="C93" s="75"/>
      <c r="D93" s="75"/>
      <c r="E93" s="75"/>
      <c r="F93" s="75"/>
      <c r="G93" s="76">
        <f>G92+1</f>
        <v>2030005</v>
      </c>
      <c r="H93" s="77" t="s">
        <v>67</v>
      </c>
      <c r="I93" s="73" t="s">
        <v>64</v>
      </c>
      <c r="J93" s="74">
        <f t="shared" ref="J93:AI93" ca="1" si="30">IF(ISNUMBER(J90),IF(VolCorrect="V",(J90-$B90)/J88,(J90-$B90)/$B81),"")</f>
        <v>38.954526666666666</v>
      </c>
      <c r="K93" s="74">
        <f t="shared" ca="1" si="30"/>
        <v>12.856937300386621</v>
      </c>
      <c r="L93" s="74">
        <f t="shared" ca="1" si="30"/>
        <v>31.41932421017064</v>
      </c>
      <c r="M93" s="74">
        <f t="shared" ca="1" si="30"/>
        <v>33.756207655826557</v>
      </c>
      <c r="N93" s="74">
        <f t="shared" ca="1" si="30"/>
        <v>40.886386483273903</v>
      </c>
      <c r="O93" s="74">
        <f t="shared" ca="1" si="30"/>
        <v>37.859231163505903</v>
      </c>
      <c r="P93" s="74">
        <f t="shared" ca="1" si="30"/>
        <v>90.192721051683776</v>
      </c>
      <c r="Q93" s="74">
        <f t="shared" ca="1" si="30"/>
        <v>96.223633894622495</v>
      </c>
      <c r="R93" s="74">
        <f t="shared" ca="1" si="30"/>
        <v>79.184150362318846</v>
      </c>
      <c r="S93" s="74">
        <f t="shared" ca="1" si="30"/>
        <v>89.53827106227105</v>
      </c>
      <c r="T93" s="74">
        <f t="shared" ca="1" si="30"/>
        <v>0</v>
      </c>
      <c r="U93" s="74" t="str">
        <f t="shared" si="30"/>
        <v/>
      </c>
      <c r="V93" s="74" t="str">
        <f t="shared" si="30"/>
        <v/>
      </c>
      <c r="W93" s="74" t="str">
        <f t="shared" si="30"/>
        <v/>
      </c>
      <c r="X93" s="74" t="str">
        <f t="shared" si="30"/>
        <v/>
      </c>
      <c r="Y93" s="74" t="str">
        <f t="shared" si="30"/>
        <v/>
      </c>
      <c r="Z93" s="74" t="str">
        <f t="shared" si="30"/>
        <v/>
      </c>
      <c r="AA93" s="74" t="str">
        <f t="shared" si="30"/>
        <v/>
      </c>
      <c r="AB93" s="74" t="str">
        <f t="shared" si="30"/>
        <v/>
      </c>
      <c r="AC93" s="74" t="str">
        <f t="shared" si="30"/>
        <v/>
      </c>
      <c r="AD93" s="74" t="str">
        <f t="shared" si="30"/>
        <v/>
      </c>
      <c r="AE93" s="74" t="str">
        <f t="shared" si="30"/>
        <v/>
      </c>
      <c r="AF93" s="74" t="str">
        <f t="shared" si="30"/>
        <v/>
      </c>
      <c r="AG93" s="74" t="str">
        <f t="shared" si="30"/>
        <v/>
      </c>
      <c r="AH93" s="74" t="str">
        <f t="shared" si="30"/>
        <v/>
      </c>
      <c r="AI93" s="74" t="str">
        <f t="shared" si="30"/>
        <v/>
      </c>
    </row>
    <row r="94" spans="1:35" s="10" customFormat="1" ht="12.75">
      <c r="A94" s="75"/>
      <c r="B94" s="75"/>
      <c r="C94" s="75"/>
      <c r="D94" s="75"/>
      <c r="E94" s="75"/>
      <c r="F94" s="75"/>
      <c r="G94" s="76">
        <f>G93+1</f>
        <v>2030006</v>
      </c>
      <c r="H94" s="77" t="s">
        <v>68</v>
      </c>
      <c r="I94" s="73" t="s">
        <v>66</v>
      </c>
      <c r="J94" s="74">
        <f t="shared" ref="J94:AI94" ca="1" si="31">IF(ISNUMBER(J90),(J90-$B90)/($E90-$B90),"")</f>
        <v>0.46667014615321001</v>
      </c>
      <c r="K94" s="74">
        <f t="shared" ca="1" si="31"/>
        <v>0.1527152234471284</v>
      </c>
      <c r="L94" s="74">
        <f t="shared" ca="1" si="31"/>
        <v>0.37131801206524606</v>
      </c>
      <c r="M94" s="74">
        <f t="shared" ca="1" si="31"/>
        <v>0.39792464334630662</v>
      </c>
      <c r="N94" s="74">
        <f t="shared" ca="1" si="31"/>
        <v>0.48075202352974161</v>
      </c>
      <c r="O94" s="74">
        <f t="shared" ca="1" si="31"/>
        <v>0.44243670705493326</v>
      </c>
      <c r="P94" s="74">
        <f t="shared" ca="1" si="31"/>
        <v>1</v>
      </c>
      <c r="Q94" s="74">
        <f t="shared" ca="1" si="31"/>
        <v>1.0611032245855354</v>
      </c>
      <c r="R94" s="74">
        <f t="shared" ca="1" si="31"/>
        <v>0.87272652525602079</v>
      </c>
      <c r="S94" s="74">
        <f t="shared" ca="1" si="31"/>
        <v>0.97611769087695799</v>
      </c>
      <c r="T94" s="74">
        <f t="shared" ca="1" si="31"/>
        <v>0</v>
      </c>
      <c r="U94" s="74" t="str">
        <f t="shared" si="31"/>
        <v/>
      </c>
      <c r="V94" s="74" t="str">
        <f t="shared" si="31"/>
        <v/>
      </c>
      <c r="W94" s="74" t="str">
        <f t="shared" si="31"/>
        <v/>
      </c>
      <c r="X94" s="74" t="str">
        <f t="shared" si="31"/>
        <v/>
      </c>
      <c r="Y94" s="74" t="str">
        <f t="shared" si="31"/>
        <v/>
      </c>
      <c r="Z94" s="74" t="str">
        <f t="shared" si="31"/>
        <v/>
      </c>
      <c r="AA94" s="74" t="str">
        <f t="shared" si="31"/>
        <v/>
      </c>
      <c r="AB94" s="74" t="str">
        <f t="shared" si="31"/>
        <v/>
      </c>
      <c r="AC94" s="74" t="str">
        <f t="shared" si="31"/>
        <v/>
      </c>
      <c r="AD94" s="74" t="str">
        <f t="shared" si="31"/>
        <v/>
      </c>
      <c r="AE94" s="74" t="str">
        <f t="shared" si="31"/>
        <v/>
      </c>
      <c r="AF94" s="74" t="str">
        <f t="shared" si="31"/>
        <v/>
      </c>
      <c r="AG94" s="74" t="str">
        <f t="shared" si="31"/>
        <v/>
      </c>
      <c r="AH94" s="74" t="str">
        <f t="shared" si="31"/>
        <v/>
      </c>
      <c r="AI94" s="74" t="str">
        <f t="shared" si="31"/>
        <v/>
      </c>
    </row>
    <row r="95" spans="1:35" s="1" customFormat="1" ht="12.75" customHeight="1" thickBo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s="10" customFormat="1" ht="13.5" thickTop="1">
      <c r="A96" s="4" t="s">
        <v>103</v>
      </c>
      <c r="B96" s="5"/>
      <c r="C96" s="5"/>
      <c r="D96" s="5"/>
      <c r="E96" s="5"/>
      <c r="F96" s="5"/>
      <c r="G96" s="6"/>
      <c r="H96" s="7"/>
      <c r="I96" s="7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s="10" customFormat="1" ht="12.75">
      <c r="A97" s="11" t="s">
        <v>2</v>
      </c>
      <c r="B97" s="12" t="s">
        <v>104</v>
      </c>
      <c r="C97" s="13" t="s">
        <v>105</v>
      </c>
      <c r="D97" s="14" t="s">
        <v>5</v>
      </c>
      <c r="E97" s="15" t="s">
        <v>6</v>
      </c>
      <c r="F97" s="16">
        <v>2203</v>
      </c>
      <c r="G97" s="17"/>
      <c r="H97" s="18" t="s">
        <v>7</v>
      </c>
      <c r="I97" s="19" t="s">
        <v>0</v>
      </c>
      <c r="J97" s="19" t="s">
        <v>8</v>
      </c>
      <c r="K97" s="19" t="s">
        <v>9</v>
      </c>
      <c r="L97" s="19" t="s">
        <v>10</v>
      </c>
      <c r="M97" s="19" t="s">
        <v>11</v>
      </c>
      <c r="N97" s="19" t="s">
        <v>12</v>
      </c>
      <c r="O97" s="19" t="s">
        <v>13</v>
      </c>
      <c r="P97" s="19" t="s">
        <v>14</v>
      </c>
      <c r="Q97" s="19" t="s">
        <v>15</v>
      </c>
      <c r="R97" s="19" t="s">
        <v>16</v>
      </c>
      <c r="S97" s="19" t="s">
        <v>17</v>
      </c>
      <c r="T97" s="19" t="s">
        <v>18</v>
      </c>
      <c r="U97" s="19"/>
      <c r="V97" s="19"/>
      <c r="W97" s="20"/>
      <c r="X97" s="20"/>
      <c r="Y97" s="20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s="31" customFormat="1" ht="12.75">
      <c r="A98" s="22" t="s">
        <v>19</v>
      </c>
      <c r="B98" s="23" t="s">
        <v>20</v>
      </c>
      <c r="C98" s="24"/>
      <c r="D98" s="25" t="s">
        <v>21</v>
      </c>
      <c r="E98" s="24">
        <v>37</v>
      </c>
      <c r="F98" s="23" t="s">
        <v>22</v>
      </c>
      <c r="G98" s="26"/>
      <c r="H98" s="27" t="s">
        <v>23</v>
      </c>
      <c r="I98" s="28"/>
      <c r="J98" s="28" t="s">
        <v>8</v>
      </c>
      <c r="K98" s="28" t="s">
        <v>106</v>
      </c>
      <c r="L98" s="28" t="s">
        <v>107</v>
      </c>
      <c r="M98" s="28" t="s">
        <v>108</v>
      </c>
      <c r="N98" s="28" t="s">
        <v>109</v>
      </c>
      <c r="O98" s="28" t="s">
        <v>110</v>
      </c>
      <c r="P98" s="28" t="s">
        <v>111</v>
      </c>
      <c r="Q98" s="28" t="s">
        <v>112</v>
      </c>
      <c r="R98" s="28" t="s">
        <v>113</v>
      </c>
      <c r="S98" s="28" t="s">
        <v>114</v>
      </c>
      <c r="T98" s="28" t="s">
        <v>93</v>
      </c>
      <c r="U98" s="28"/>
      <c r="V98" s="28"/>
      <c r="W98" s="29"/>
      <c r="X98" s="29"/>
      <c r="Y98" s="29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1:35" s="10" customFormat="1" ht="12.75">
      <c r="A99" s="32" t="s">
        <v>24</v>
      </c>
      <c r="B99" s="33" t="s">
        <v>94</v>
      </c>
      <c r="C99" s="34"/>
      <c r="D99" s="35" t="s">
        <v>26</v>
      </c>
      <c r="E99" s="34">
        <v>157.16</v>
      </c>
      <c r="F99" s="36" t="s">
        <v>27</v>
      </c>
      <c r="G99" s="17"/>
      <c r="H99" s="37" t="s">
        <v>28</v>
      </c>
      <c r="I99" s="38"/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/>
      <c r="V99" s="39"/>
      <c r="W99" s="40"/>
      <c r="X99" s="40"/>
      <c r="Y99" s="40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s="10" customFormat="1" ht="12.75">
      <c r="A100" s="32" t="s">
        <v>29</v>
      </c>
      <c r="B100" s="33" t="s">
        <v>78</v>
      </c>
      <c r="C100" s="34"/>
      <c r="D100" s="35" t="s">
        <v>30</v>
      </c>
      <c r="E100" s="34">
        <v>1.9208000000000001</v>
      </c>
      <c r="F100" s="36" t="s">
        <v>31</v>
      </c>
      <c r="G100" s="17"/>
      <c r="H100" s="41" t="s">
        <v>32</v>
      </c>
      <c r="I100" s="41"/>
      <c r="J100" s="41">
        <v>0</v>
      </c>
      <c r="K100" s="41">
        <v>17</v>
      </c>
      <c r="L100" s="41">
        <v>10</v>
      </c>
      <c r="M100" s="41">
        <v>5</v>
      </c>
      <c r="N100" s="41">
        <v>5</v>
      </c>
      <c r="O100" s="41">
        <v>10</v>
      </c>
      <c r="P100" s="41">
        <v>100</v>
      </c>
      <c r="Q100" s="41">
        <v>10</v>
      </c>
      <c r="R100" s="41">
        <v>1</v>
      </c>
      <c r="S100" s="41">
        <v>20</v>
      </c>
      <c r="T100" s="41">
        <v>1</v>
      </c>
      <c r="U100" s="41"/>
      <c r="V100" s="41"/>
      <c r="W100" s="41"/>
      <c r="X100" s="41"/>
      <c r="Y100" s="41"/>
      <c r="Z100" s="41"/>
      <c r="AA100" s="42"/>
      <c r="AB100" s="42"/>
      <c r="AC100" s="42"/>
      <c r="AD100" s="42"/>
      <c r="AE100" s="42"/>
      <c r="AF100" s="42"/>
      <c r="AG100" s="42"/>
      <c r="AH100" s="42"/>
      <c r="AI100" s="42"/>
    </row>
    <row r="101" spans="1:35" s="10" customFormat="1" ht="12.75">
      <c r="A101" s="32" t="s">
        <v>33</v>
      </c>
      <c r="B101" s="33"/>
      <c r="C101" s="34"/>
      <c r="D101" s="35" t="s">
        <v>34</v>
      </c>
      <c r="E101" s="34">
        <v>5.2900000000000003E-2</v>
      </c>
      <c r="F101" s="36" t="s">
        <v>31</v>
      </c>
      <c r="G101" s="17"/>
      <c r="H101" s="41" t="s">
        <v>35</v>
      </c>
      <c r="I101" s="41"/>
      <c r="J101" s="43">
        <v>3.3333333333333335E-3</v>
      </c>
      <c r="K101" s="43">
        <v>1.5833333333333335E-2</v>
      </c>
      <c r="L101" s="43">
        <v>1.8761574074074073E-2</v>
      </c>
      <c r="M101" s="43">
        <v>2.269675925925926E-2</v>
      </c>
      <c r="N101" s="43">
        <v>3.9432870370370368E-2</v>
      </c>
      <c r="O101" s="43">
        <v>4.2349537037037033E-2</v>
      </c>
      <c r="P101" s="43">
        <v>4.4074074074074071E-2</v>
      </c>
      <c r="Q101" s="43">
        <v>5.1412037037037034E-2</v>
      </c>
      <c r="R101" s="43">
        <v>5.3587962962962969E-2</v>
      </c>
      <c r="S101" s="43">
        <v>5.4756944444444448E-2</v>
      </c>
      <c r="T101" s="43">
        <v>5.7777777777777782E-2</v>
      </c>
      <c r="U101" s="43"/>
      <c r="V101" s="43"/>
      <c r="W101" s="43"/>
      <c r="X101" s="43"/>
      <c r="Y101" s="43"/>
      <c r="Z101" s="44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s="10" customFormat="1" ht="12.75">
      <c r="A102" s="32" t="s">
        <v>36</v>
      </c>
      <c r="B102" s="45">
        <v>2</v>
      </c>
      <c r="C102" s="34"/>
      <c r="D102" s="35" t="s">
        <v>37</v>
      </c>
      <c r="E102" s="34">
        <v>83.5</v>
      </c>
      <c r="F102" s="36" t="s">
        <v>38</v>
      </c>
      <c r="G102" s="17"/>
      <c r="H102" s="41" t="s">
        <v>39</v>
      </c>
      <c r="I102" s="43"/>
      <c r="J102" s="43">
        <v>5.6134259259259271E-3</v>
      </c>
      <c r="K102" s="43">
        <v>1.6979166666666667E-2</v>
      </c>
      <c r="L102" s="43">
        <v>2.0486111111111111E-2</v>
      </c>
      <c r="M102" s="43">
        <v>2.5543981481481483E-2</v>
      </c>
      <c r="N102" s="43">
        <v>4.1087962962962958E-2</v>
      </c>
      <c r="O102" s="43">
        <v>4.2893518518518518E-2</v>
      </c>
      <c r="P102" s="43">
        <v>4.5462962962962962E-2</v>
      </c>
      <c r="Q102" s="43">
        <v>5.2673611111111109E-2</v>
      </c>
      <c r="R102" s="43">
        <v>5.3796296296296293E-2</v>
      </c>
      <c r="S102" s="43">
        <v>5.5706018518518523E-2</v>
      </c>
      <c r="T102" s="43">
        <v>5.9583333333333328E-2</v>
      </c>
      <c r="U102" s="43"/>
      <c r="V102" s="43"/>
      <c r="W102" s="43"/>
      <c r="X102" s="43"/>
      <c r="Y102" s="43"/>
      <c r="Z102" s="46"/>
      <c r="AA102" s="39"/>
      <c r="AB102" s="39"/>
      <c r="AC102" s="39"/>
      <c r="AD102" s="39"/>
      <c r="AE102" s="39"/>
      <c r="AF102" s="39"/>
      <c r="AG102" s="39"/>
      <c r="AH102" s="39"/>
      <c r="AI102" s="39"/>
    </row>
    <row r="103" spans="1:35" s="10" customFormat="1" ht="12.75">
      <c r="A103" s="32" t="s">
        <v>40</v>
      </c>
      <c r="B103" s="47">
        <v>5</v>
      </c>
      <c r="C103" s="34"/>
      <c r="D103" s="35" t="s">
        <v>41</v>
      </c>
      <c r="E103" s="34">
        <v>0.92</v>
      </c>
      <c r="F103" s="34"/>
      <c r="G103" s="17"/>
      <c r="H103" s="41" t="s">
        <v>42</v>
      </c>
      <c r="I103" s="43"/>
      <c r="J103" s="41">
        <v>99</v>
      </c>
      <c r="K103" s="41">
        <v>49</v>
      </c>
      <c r="L103" s="41">
        <v>74</v>
      </c>
      <c r="M103" s="41">
        <v>123</v>
      </c>
      <c r="N103" s="41">
        <v>72</v>
      </c>
      <c r="O103" s="41">
        <v>24</v>
      </c>
      <c r="P103" s="41">
        <v>61</v>
      </c>
      <c r="Q103" s="41">
        <v>54</v>
      </c>
      <c r="R103" s="41">
        <v>8</v>
      </c>
      <c r="S103" s="41">
        <v>41</v>
      </c>
      <c r="T103" s="41">
        <v>78</v>
      </c>
      <c r="U103" s="41"/>
      <c r="V103" s="41"/>
      <c r="W103" s="41"/>
      <c r="X103" s="41"/>
      <c r="Y103" s="41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s="10" customFormat="1" ht="12.75">
      <c r="A104" s="36" t="s">
        <v>43</v>
      </c>
      <c r="B104" s="48">
        <v>1.5</v>
      </c>
      <c r="C104" s="49" t="s">
        <v>44</v>
      </c>
      <c r="D104" s="35" t="s">
        <v>45</v>
      </c>
      <c r="E104" s="45" t="s">
        <v>46</v>
      </c>
      <c r="F104" s="34"/>
      <c r="G104" s="17"/>
      <c r="H104" s="50" t="s">
        <v>115</v>
      </c>
      <c r="I104" s="51" t="s">
        <v>27</v>
      </c>
      <c r="J104" s="52">
        <v>136.78059999999999</v>
      </c>
      <c r="K104" s="52">
        <v>97.584800000000001</v>
      </c>
      <c r="L104" s="52">
        <v>87.598200000000006</v>
      </c>
      <c r="M104" s="52">
        <v>67.398300000000006</v>
      </c>
      <c r="N104" s="52">
        <v>81.891199999999998</v>
      </c>
      <c r="O104" s="52">
        <v>68.460499999999996</v>
      </c>
      <c r="P104" s="52">
        <v>55.535899999999998</v>
      </c>
      <c r="Q104" s="52">
        <v>99.155600000000007</v>
      </c>
      <c r="R104" s="52">
        <v>81.113</v>
      </c>
      <c r="S104" s="52">
        <v>66.391199999999998</v>
      </c>
      <c r="T104" s="52">
        <v>59.363700000000001</v>
      </c>
      <c r="U104" s="52"/>
      <c r="V104" s="52"/>
      <c r="W104" s="52"/>
      <c r="X104" s="52"/>
      <c r="Y104" s="52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</row>
    <row r="105" spans="1:35" s="10" customFormat="1" ht="12.75">
      <c r="A105" s="32" t="s">
        <v>48</v>
      </c>
      <c r="B105" s="53">
        <v>3</v>
      </c>
      <c r="C105" s="49" t="s">
        <v>49</v>
      </c>
      <c r="D105" s="54" t="s">
        <v>50</v>
      </c>
      <c r="E105" s="55">
        <v>-2.5</v>
      </c>
      <c r="F105" s="36" t="s">
        <v>51</v>
      </c>
      <c r="G105" s="17"/>
      <c r="H105" s="56" t="s">
        <v>116</v>
      </c>
      <c r="I105" s="57" t="s">
        <v>51</v>
      </c>
      <c r="J105" s="58">
        <v>57.633400000000002</v>
      </c>
      <c r="K105" s="58">
        <v>19.351400000000002</v>
      </c>
      <c r="L105" s="58">
        <v>48.546700000000001</v>
      </c>
      <c r="M105" s="58">
        <v>54.856900000000003</v>
      </c>
      <c r="N105" s="58">
        <v>70.758700000000005</v>
      </c>
      <c r="O105" s="58">
        <v>69.328400000000002</v>
      </c>
      <c r="P105" s="58">
        <v>116.2765</v>
      </c>
      <c r="Q105" s="58">
        <v>131.96799999999999</v>
      </c>
      <c r="R105" s="58">
        <v>109.4194</v>
      </c>
      <c r="S105" s="58">
        <v>121.7454</v>
      </c>
      <c r="T105" s="58">
        <v>1.3883000000000001</v>
      </c>
      <c r="U105" s="58"/>
      <c r="V105" s="58"/>
      <c r="W105" s="58"/>
      <c r="X105" s="58"/>
      <c r="Y105" s="58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</row>
    <row r="106" spans="1:35" s="10" customFormat="1" ht="12.75">
      <c r="A106" s="59" t="s">
        <v>53</v>
      </c>
      <c r="B106" s="60">
        <v>2</v>
      </c>
      <c r="C106" s="49" t="s">
        <v>54</v>
      </c>
      <c r="D106" s="54" t="s">
        <v>55</v>
      </c>
      <c r="E106" s="34">
        <v>2.9100000000000001E-2</v>
      </c>
      <c r="F106" s="34"/>
      <c r="G106" s="17"/>
      <c r="H106" s="61"/>
      <c r="I106" s="61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s="10" customFormat="1" ht="12.75">
      <c r="A107" s="34"/>
      <c r="B107" s="34"/>
      <c r="C107" s="34"/>
      <c r="D107" s="34"/>
      <c r="E107" s="34"/>
      <c r="F107" s="63"/>
      <c r="G107" s="17"/>
      <c r="H107" s="61"/>
      <c r="I107" s="61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s="10" customFormat="1" ht="12.75">
      <c r="A108" s="34"/>
      <c r="B108" s="34"/>
      <c r="C108" s="34"/>
      <c r="D108" s="34"/>
      <c r="E108" s="34"/>
      <c r="F108" s="34"/>
      <c r="G108" s="17"/>
      <c r="H108" s="61"/>
      <c r="I108" s="61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s="1" customFormat="1" ht="13.5" thickBot="1">
      <c r="A109" s="34"/>
      <c r="B109" s="34"/>
      <c r="C109" s="34"/>
      <c r="D109" s="34"/>
      <c r="E109" s="34"/>
      <c r="F109" s="34"/>
      <c r="G109" s="17"/>
      <c r="H109" s="61"/>
      <c r="I109" s="27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s="10" customFormat="1" ht="12.75">
      <c r="A110" s="64"/>
      <c r="B110" s="65"/>
      <c r="C110" s="65"/>
      <c r="D110" s="64"/>
      <c r="E110" s="65"/>
      <c r="F110" s="65"/>
      <c r="G110" s="66"/>
      <c r="H110" s="67" t="s">
        <v>56</v>
      </c>
      <c r="I110" s="68" t="s">
        <v>57</v>
      </c>
      <c r="J110" s="69">
        <f>IF(ISNUMBER(J100),J100,"")</f>
        <v>0</v>
      </c>
      <c r="K110" s="69">
        <f>IF(ISNUMBER(K100),J110+K100,"")</f>
        <v>17</v>
      </c>
      <c r="L110" s="69">
        <f t="shared" ref="L110:AI110" si="32">IF(ISNUMBER(L100),K110+L100,"")</f>
        <v>27</v>
      </c>
      <c r="M110" s="69">
        <f t="shared" si="32"/>
        <v>32</v>
      </c>
      <c r="N110" s="69">
        <f t="shared" si="32"/>
        <v>37</v>
      </c>
      <c r="O110" s="69">
        <f t="shared" si="32"/>
        <v>47</v>
      </c>
      <c r="P110" s="69">
        <f t="shared" si="32"/>
        <v>147</v>
      </c>
      <c r="Q110" s="69">
        <f t="shared" si="32"/>
        <v>157</v>
      </c>
      <c r="R110" s="69">
        <f t="shared" si="32"/>
        <v>158</v>
      </c>
      <c r="S110" s="69">
        <f t="shared" si="32"/>
        <v>178</v>
      </c>
      <c r="T110" s="69">
        <f t="shared" si="32"/>
        <v>179</v>
      </c>
      <c r="U110" s="69" t="str">
        <f t="shared" si="32"/>
        <v/>
      </c>
      <c r="V110" s="69" t="str">
        <f t="shared" si="32"/>
        <v/>
      </c>
      <c r="W110" s="69" t="str">
        <f t="shared" si="32"/>
        <v/>
      </c>
      <c r="X110" s="69" t="str">
        <f t="shared" si="32"/>
        <v/>
      </c>
      <c r="Y110" s="69" t="str">
        <f t="shared" si="32"/>
        <v/>
      </c>
      <c r="Z110" s="69" t="str">
        <f t="shared" si="32"/>
        <v/>
      </c>
      <c r="AA110" s="69" t="str">
        <f t="shared" si="32"/>
        <v/>
      </c>
      <c r="AB110" s="69" t="str">
        <f t="shared" si="32"/>
        <v/>
      </c>
      <c r="AC110" s="69" t="str">
        <f t="shared" si="32"/>
        <v/>
      </c>
      <c r="AD110" s="69" t="str">
        <f t="shared" si="32"/>
        <v/>
      </c>
      <c r="AE110" s="69" t="str">
        <f t="shared" si="32"/>
        <v/>
      </c>
      <c r="AF110" s="69" t="str">
        <f t="shared" si="32"/>
        <v/>
      </c>
      <c r="AG110" s="69" t="str">
        <f t="shared" si="32"/>
        <v/>
      </c>
      <c r="AH110" s="69" t="str">
        <f t="shared" si="32"/>
        <v/>
      </c>
      <c r="AI110" s="69" t="str">
        <f t="shared" si="32"/>
        <v/>
      </c>
    </row>
    <row r="111" spans="1:35" s="1" customFormat="1" ht="12.75">
      <c r="A111" s="70" t="s">
        <v>58</v>
      </c>
      <c r="B111" s="17">
        <f>IF(AND(ISNUMBER(B102),ISNUMBER(B103)),1000000*B102+10000*B103,"")</f>
        <v>2050000</v>
      </c>
      <c r="C111" s="37"/>
      <c r="D111" s="37"/>
      <c r="E111" s="37"/>
      <c r="F111" s="41"/>
      <c r="G111" s="71"/>
      <c r="H111" s="72" t="s">
        <v>59</v>
      </c>
      <c r="I111" s="73" t="str">
        <f>C104</f>
        <v>Mio. cells/ml</v>
      </c>
      <c r="J111" s="74">
        <f t="shared" ref="J111:AI111" si="33">IF(ISNUMBER(J110),$B104-($B104*J110/1000)/2,"")</f>
        <v>1.5</v>
      </c>
      <c r="K111" s="74">
        <f t="shared" si="33"/>
        <v>1.48725</v>
      </c>
      <c r="L111" s="74">
        <f t="shared" si="33"/>
        <v>1.4797499999999999</v>
      </c>
      <c r="M111" s="74">
        <f t="shared" si="33"/>
        <v>1.476</v>
      </c>
      <c r="N111" s="74">
        <f t="shared" si="33"/>
        <v>1.4722500000000001</v>
      </c>
      <c r="O111" s="74">
        <f t="shared" si="33"/>
        <v>1.46475</v>
      </c>
      <c r="P111" s="74">
        <f t="shared" si="33"/>
        <v>1.38975</v>
      </c>
      <c r="Q111" s="74">
        <f t="shared" si="33"/>
        <v>1.38225</v>
      </c>
      <c r="R111" s="74">
        <f t="shared" si="33"/>
        <v>1.3815</v>
      </c>
      <c r="S111" s="74">
        <f t="shared" si="33"/>
        <v>1.3665</v>
      </c>
      <c r="T111" s="74">
        <f t="shared" si="33"/>
        <v>1.36575</v>
      </c>
      <c r="U111" s="74" t="str">
        <f t="shared" si="33"/>
        <v/>
      </c>
      <c r="V111" s="74" t="str">
        <f t="shared" si="33"/>
        <v/>
      </c>
      <c r="W111" s="74" t="str">
        <f t="shared" si="33"/>
        <v/>
      </c>
      <c r="X111" s="74" t="str">
        <f t="shared" si="33"/>
        <v/>
      </c>
      <c r="Y111" s="74" t="str">
        <f t="shared" si="33"/>
        <v/>
      </c>
      <c r="Z111" s="74" t="str">
        <f t="shared" si="33"/>
        <v/>
      </c>
      <c r="AA111" s="74" t="str">
        <f t="shared" si="33"/>
        <v/>
      </c>
      <c r="AB111" s="74" t="str">
        <f t="shared" si="33"/>
        <v/>
      </c>
      <c r="AC111" s="74" t="str">
        <f t="shared" si="33"/>
        <v/>
      </c>
      <c r="AD111" s="74" t="str">
        <f t="shared" si="33"/>
        <v/>
      </c>
      <c r="AE111" s="74" t="str">
        <f t="shared" si="33"/>
        <v/>
      </c>
      <c r="AF111" s="74" t="str">
        <f t="shared" si="33"/>
        <v/>
      </c>
      <c r="AG111" s="74" t="str">
        <f t="shared" si="33"/>
        <v/>
      </c>
      <c r="AH111" s="74" t="str">
        <f t="shared" si="33"/>
        <v/>
      </c>
      <c r="AI111" s="74" t="str">
        <f t="shared" si="33"/>
        <v/>
      </c>
    </row>
    <row r="112" spans="1:35" s="10" customFormat="1" ht="12.75">
      <c r="A112" s="75"/>
      <c r="B112" s="75"/>
      <c r="C112" s="75"/>
      <c r="D112" s="75"/>
      <c r="E112" s="75"/>
      <c r="F112" s="75"/>
      <c r="G112" s="76">
        <f>B111+1</f>
        <v>2050001</v>
      </c>
      <c r="H112" s="77" t="s">
        <v>71</v>
      </c>
      <c r="I112" s="73" t="str">
        <f>$I104</f>
        <v>µM</v>
      </c>
      <c r="J112" s="74">
        <f>IF(ISNUMBER(J104),J104,"")</f>
        <v>136.78059999999999</v>
      </c>
      <c r="K112" s="74">
        <f t="shared" ref="K112:AI112" si="34">IF(ISNUMBER(K104),K104,"")</f>
        <v>97.584800000000001</v>
      </c>
      <c r="L112" s="74">
        <f t="shared" si="34"/>
        <v>87.598200000000006</v>
      </c>
      <c r="M112" s="74">
        <f t="shared" si="34"/>
        <v>67.398300000000006</v>
      </c>
      <c r="N112" s="74">
        <f t="shared" si="34"/>
        <v>81.891199999999998</v>
      </c>
      <c r="O112" s="74">
        <f t="shared" si="34"/>
        <v>68.460499999999996</v>
      </c>
      <c r="P112" s="74">
        <f t="shared" si="34"/>
        <v>55.535899999999998</v>
      </c>
      <c r="Q112" s="74">
        <f t="shared" si="34"/>
        <v>99.155600000000007</v>
      </c>
      <c r="R112" s="74">
        <f t="shared" si="34"/>
        <v>81.113</v>
      </c>
      <c r="S112" s="74">
        <f t="shared" si="34"/>
        <v>66.391199999999998</v>
      </c>
      <c r="T112" s="74">
        <f t="shared" si="34"/>
        <v>59.363700000000001</v>
      </c>
      <c r="U112" s="74" t="str">
        <f t="shared" si="34"/>
        <v/>
      </c>
      <c r="V112" s="74" t="str">
        <f t="shared" si="34"/>
        <v/>
      </c>
      <c r="W112" s="74" t="str">
        <f t="shared" si="34"/>
        <v/>
      </c>
      <c r="X112" s="74" t="str">
        <f t="shared" si="34"/>
        <v/>
      </c>
      <c r="Y112" s="74" t="str">
        <f t="shared" si="34"/>
        <v/>
      </c>
      <c r="Z112" s="74" t="str">
        <f t="shared" si="34"/>
        <v/>
      </c>
      <c r="AA112" s="74" t="str">
        <f t="shared" si="34"/>
        <v/>
      </c>
      <c r="AB112" s="74" t="str">
        <f t="shared" si="34"/>
        <v/>
      </c>
      <c r="AC112" s="74" t="str">
        <f t="shared" si="34"/>
        <v/>
      </c>
      <c r="AD112" s="74" t="str">
        <f t="shared" si="34"/>
        <v/>
      </c>
      <c r="AE112" s="74" t="str">
        <f t="shared" si="34"/>
        <v/>
      </c>
      <c r="AF112" s="74" t="str">
        <f t="shared" si="34"/>
        <v/>
      </c>
      <c r="AG112" s="74" t="str">
        <f t="shared" si="34"/>
        <v/>
      </c>
      <c r="AH112" s="74" t="str">
        <f t="shared" si="34"/>
        <v/>
      </c>
      <c r="AI112" s="74" t="str">
        <f t="shared" si="34"/>
        <v/>
      </c>
    </row>
    <row r="113" spans="1:35" s="10" customFormat="1" ht="12.75">
      <c r="A113" s="70" t="s">
        <v>60</v>
      </c>
      <c r="B113" s="75">
        <f ca="1">INDIRECT(ADDRESS(ROW(G113),COLUMN(G113)+BaselineState+3))</f>
        <v>2.1608163300000003</v>
      </c>
      <c r="C113" s="75"/>
      <c r="D113" s="70" t="s">
        <v>61</v>
      </c>
      <c r="E113" s="75">
        <f ca="1">INDIRECT(ADDRESS(ROW(G113),COLUMN(G113)+ReferenceState+3))</f>
        <v>117.16040531</v>
      </c>
      <c r="F113" s="75"/>
      <c r="G113" s="76">
        <f>G112+1</f>
        <v>2050002</v>
      </c>
      <c r="H113" s="77" t="s">
        <v>72</v>
      </c>
      <c r="I113" s="73" t="s">
        <v>51</v>
      </c>
      <c r="J113" s="74">
        <f t="shared" ref="J113:AI113" si="35">IF(ISNUMBER(J105),J105-($E105+$E106*J104),"")</f>
        <v>56.153084540000002</v>
      </c>
      <c r="K113" s="74">
        <f t="shared" si="35"/>
        <v>19.011682320000002</v>
      </c>
      <c r="L113" s="74">
        <f t="shared" si="35"/>
        <v>48.49759238</v>
      </c>
      <c r="M113" s="74">
        <f t="shared" si="35"/>
        <v>55.395609470000004</v>
      </c>
      <c r="N113" s="74">
        <f t="shared" si="35"/>
        <v>70.875666080000002</v>
      </c>
      <c r="O113" s="74">
        <f t="shared" si="35"/>
        <v>69.836199449999995</v>
      </c>
      <c r="P113" s="74">
        <f t="shared" si="35"/>
        <v>117.16040531</v>
      </c>
      <c r="Q113" s="74">
        <f t="shared" si="35"/>
        <v>131.58257204</v>
      </c>
      <c r="R113" s="74">
        <f t="shared" si="35"/>
        <v>109.5590117</v>
      </c>
      <c r="S113" s="74">
        <f t="shared" si="35"/>
        <v>122.31341608000001</v>
      </c>
      <c r="T113" s="74">
        <f t="shared" si="35"/>
        <v>2.1608163300000003</v>
      </c>
      <c r="U113" s="74" t="str">
        <f t="shared" si="35"/>
        <v/>
      </c>
      <c r="V113" s="74" t="str">
        <f t="shared" si="35"/>
        <v/>
      </c>
      <c r="W113" s="74" t="str">
        <f t="shared" si="35"/>
        <v/>
      </c>
      <c r="X113" s="74" t="str">
        <f t="shared" si="35"/>
        <v/>
      </c>
      <c r="Y113" s="74" t="str">
        <f t="shared" si="35"/>
        <v/>
      </c>
      <c r="Z113" s="74" t="str">
        <f t="shared" si="35"/>
        <v/>
      </c>
      <c r="AA113" s="74" t="str">
        <f t="shared" si="35"/>
        <v/>
      </c>
      <c r="AB113" s="74" t="str">
        <f t="shared" si="35"/>
        <v/>
      </c>
      <c r="AC113" s="74" t="str">
        <f t="shared" si="35"/>
        <v/>
      </c>
      <c r="AD113" s="74" t="str">
        <f t="shared" si="35"/>
        <v/>
      </c>
      <c r="AE113" s="74" t="str">
        <f t="shared" si="35"/>
        <v/>
      </c>
      <c r="AF113" s="74" t="str">
        <f t="shared" si="35"/>
        <v/>
      </c>
      <c r="AG113" s="74" t="str">
        <f t="shared" si="35"/>
        <v/>
      </c>
      <c r="AH113" s="74" t="str">
        <f t="shared" si="35"/>
        <v/>
      </c>
      <c r="AI113" s="74" t="str">
        <f t="shared" si="35"/>
        <v/>
      </c>
    </row>
    <row r="114" spans="1:35" s="10" customFormat="1" ht="12.75">
      <c r="A114" s="70" t="s">
        <v>62</v>
      </c>
      <c r="B114" s="75">
        <f>E105</f>
        <v>-2.5</v>
      </c>
      <c r="C114" s="75"/>
      <c r="D114" s="70" t="s">
        <v>63</v>
      </c>
      <c r="E114" s="75">
        <f>E106</f>
        <v>2.9100000000000001E-2</v>
      </c>
      <c r="F114" s="75"/>
      <c r="G114" s="76">
        <f>G113+1</f>
        <v>2050003</v>
      </c>
      <c r="H114" s="77" t="s">
        <v>73</v>
      </c>
      <c r="I114" s="73" t="s">
        <v>64</v>
      </c>
      <c r="J114" s="74">
        <f t="shared" ref="J114:AI114" si="36">IF(ISNUMBER(J113),IF(y="V",J113/J111,J113/$B104),"")</f>
        <v>37.435389693333335</v>
      </c>
      <c r="K114" s="74">
        <f t="shared" si="36"/>
        <v>12.783111326273325</v>
      </c>
      <c r="L114" s="74">
        <f t="shared" si="36"/>
        <v>32.774179678999836</v>
      </c>
      <c r="M114" s="74">
        <f t="shared" si="36"/>
        <v>37.530900724932252</v>
      </c>
      <c r="N114" s="74">
        <f t="shared" si="36"/>
        <v>48.141053543895396</v>
      </c>
      <c r="O114" s="74">
        <f t="shared" si="36"/>
        <v>47.677896876600101</v>
      </c>
      <c r="P114" s="74">
        <f t="shared" si="36"/>
        <v>84.303223824428855</v>
      </c>
      <c r="Q114" s="74">
        <f t="shared" si="36"/>
        <v>95.194481490323753</v>
      </c>
      <c r="R114" s="74">
        <f t="shared" si="36"/>
        <v>79.304387766920016</v>
      </c>
      <c r="S114" s="74">
        <f t="shared" si="36"/>
        <v>89.508537197219184</v>
      </c>
      <c r="T114" s="74">
        <f t="shared" si="36"/>
        <v>1.5821463152114226</v>
      </c>
      <c r="U114" s="74" t="str">
        <f t="shared" si="36"/>
        <v/>
      </c>
      <c r="V114" s="74" t="str">
        <f t="shared" si="36"/>
        <v/>
      </c>
      <c r="W114" s="74" t="str">
        <f t="shared" si="36"/>
        <v/>
      </c>
      <c r="X114" s="74" t="str">
        <f t="shared" si="36"/>
        <v/>
      </c>
      <c r="Y114" s="74" t="str">
        <f t="shared" si="36"/>
        <v/>
      </c>
      <c r="Z114" s="74" t="str">
        <f t="shared" si="36"/>
        <v/>
      </c>
      <c r="AA114" s="74" t="str">
        <f t="shared" si="36"/>
        <v/>
      </c>
      <c r="AB114" s="74" t="str">
        <f t="shared" si="36"/>
        <v/>
      </c>
      <c r="AC114" s="74" t="str">
        <f t="shared" si="36"/>
        <v/>
      </c>
      <c r="AD114" s="74" t="str">
        <f t="shared" si="36"/>
        <v/>
      </c>
      <c r="AE114" s="74" t="str">
        <f t="shared" si="36"/>
        <v/>
      </c>
      <c r="AF114" s="74" t="str">
        <f t="shared" si="36"/>
        <v/>
      </c>
      <c r="AG114" s="74" t="str">
        <f t="shared" si="36"/>
        <v/>
      </c>
      <c r="AH114" s="74" t="str">
        <f t="shared" si="36"/>
        <v/>
      </c>
      <c r="AI114" s="74" t="str">
        <f t="shared" si="36"/>
        <v/>
      </c>
    </row>
    <row r="115" spans="1:35" s="10" customFormat="1" ht="12.75">
      <c r="A115" s="75"/>
      <c r="B115" s="75"/>
      <c r="C115" s="75"/>
      <c r="D115" s="75"/>
      <c r="E115" s="75"/>
      <c r="F115" s="75"/>
      <c r="G115" s="76">
        <f>G114+1</f>
        <v>2050004</v>
      </c>
      <c r="H115" s="77" t="s">
        <v>74</v>
      </c>
      <c r="I115" s="73" t="s">
        <v>65</v>
      </c>
      <c r="J115" s="74">
        <f t="shared" ref="J115:AI115" ca="1" si="37">IF(ISNUMBER(J113),J113/$E113,"")</f>
        <v>0.47928380233426149</v>
      </c>
      <c r="K115" s="74">
        <f t="shared" ca="1" si="37"/>
        <v>0.16227054071463934</v>
      </c>
      <c r="L115" s="74">
        <f t="shared" ca="1" si="37"/>
        <v>0.41394182831373821</v>
      </c>
      <c r="M115" s="74">
        <f t="shared" ca="1" si="37"/>
        <v>0.47281852024518234</v>
      </c>
      <c r="N115" s="74">
        <f t="shared" ca="1" si="37"/>
        <v>0.60494555214679291</v>
      </c>
      <c r="O115" s="74">
        <f t="shared" ca="1" si="37"/>
        <v>0.59607338558805123</v>
      </c>
      <c r="P115" s="74">
        <f t="shared" ca="1" si="37"/>
        <v>1</v>
      </c>
      <c r="Q115" s="74">
        <f t="shared" ca="1" si="37"/>
        <v>1.1230976172525158</v>
      </c>
      <c r="R115" s="74">
        <f t="shared" ca="1" si="37"/>
        <v>0.93511977369925336</v>
      </c>
      <c r="S115" s="74">
        <f t="shared" ca="1" si="37"/>
        <v>1.0439825276838657</v>
      </c>
      <c r="T115" s="74">
        <f t="shared" ca="1" si="37"/>
        <v>1.8443230238770505E-2</v>
      </c>
      <c r="U115" s="74" t="str">
        <f t="shared" si="37"/>
        <v/>
      </c>
      <c r="V115" s="74" t="str">
        <f t="shared" si="37"/>
        <v/>
      </c>
      <c r="W115" s="74" t="str">
        <f t="shared" si="37"/>
        <v/>
      </c>
      <c r="X115" s="74" t="str">
        <f t="shared" si="37"/>
        <v/>
      </c>
      <c r="Y115" s="74" t="str">
        <f t="shared" si="37"/>
        <v/>
      </c>
      <c r="Z115" s="74" t="str">
        <f t="shared" si="37"/>
        <v/>
      </c>
      <c r="AA115" s="74" t="str">
        <f t="shared" si="37"/>
        <v/>
      </c>
      <c r="AB115" s="74" t="str">
        <f t="shared" si="37"/>
        <v/>
      </c>
      <c r="AC115" s="74" t="str">
        <f t="shared" si="37"/>
        <v/>
      </c>
      <c r="AD115" s="74" t="str">
        <f t="shared" si="37"/>
        <v/>
      </c>
      <c r="AE115" s="74" t="str">
        <f t="shared" si="37"/>
        <v/>
      </c>
      <c r="AF115" s="74" t="str">
        <f t="shared" si="37"/>
        <v/>
      </c>
      <c r="AG115" s="74" t="str">
        <f t="shared" si="37"/>
        <v/>
      </c>
      <c r="AH115" s="74" t="str">
        <f t="shared" si="37"/>
        <v/>
      </c>
      <c r="AI115" s="74" t="str">
        <f t="shared" si="37"/>
        <v/>
      </c>
    </row>
    <row r="116" spans="1:35" s="10" customFormat="1" ht="12.75">
      <c r="A116" s="75"/>
      <c r="B116" s="75"/>
      <c r="C116" s="75"/>
      <c r="D116" s="75"/>
      <c r="E116" s="75"/>
      <c r="F116" s="75"/>
      <c r="G116" s="76">
        <f>G115+1</f>
        <v>2050005</v>
      </c>
      <c r="H116" s="77" t="s">
        <v>67</v>
      </c>
      <c r="I116" s="73" t="s">
        <v>64</v>
      </c>
      <c r="J116" s="74">
        <f t="shared" ref="J116:AI116" ca="1" si="38">IF(ISNUMBER(J113),IF(y="V",(J113-$B113)/J111,(J113-$B113)/$B104),"")</f>
        <v>35.994845473333335</v>
      </c>
      <c r="K116" s="74">
        <f t="shared" ca="1" si="38"/>
        <v>11.330217508825015</v>
      </c>
      <c r="L116" s="74">
        <f t="shared" ca="1" si="38"/>
        <v>31.313921980064201</v>
      </c>
      <c r="M116" s="74">
        <f t="shared" ca="1" si="38"/>
        <v>36.066933021680221</v>
      </c>
      <c r="N116" s="74">
        <f t="shared" ca="1" si="38"/>
        <v>46.67335693666157</v>
      </c>
      <c r="O116" s="74">
        <f t="shared" ca="1" si="38"/>
        <v>46.202685181771628</v>
      </c>
      <c r="P116" s="74">
        <f t="shared" ca="1" si="38"/>
        <v>82.748400057564311</v>
      </c>
      <c r="Q116" s="74">
        <f t="shared" ca="1" si="38"/>
        <v>93.631221349249429</v>
      </c>
      <c r="R116" s="74">
        <f t="shared" ca="1" si="38"/>
        <v>77.740278950416212</v>
      </c>
      <c r="S116" s="74">
        <f t="shared" ca="1" si="38"/>
        <v>87.927259238931583</v>
      </c>
      <c r="T116" s="74">
        <f t="shared" ca="1" si="38"/>
        <v>0</v>
      </c>
      <c r="U116" s="74" t="str">
        <f t="shared" si="38"/>
        <v/>
      </c>
      <c r="V116" s="74" t="str">
        <f t="shared" si="38"/>
        <v/>
      </c>
      <c r="W116" s="74" t="str">
        <f t="shared" si="38"/>
        <v/>
      </c>
      <c r="X116" s="74" t="str">
        <f t="shared" si="38"/>
        <v/>
      </c>
      <c r="Y116" s="74" t="str">
        <f t="shared" si="38"/>
        <v/>
      </c>
      <c r="Z116" s="74" t="str">
        <f t="shared" si="38"/>
        <v/>
      </c>
      <c r="AA116" s="74" t="str">
        <f t="shared" si="38"/>
        <v/>
      </c>
      <c r="AB116" s="74" t="str">
        <f t="shared" si="38"/>
        <v/>
      </c>
      <c r="AC116" s="74" t="str">
        <f t="shared" si="38"/>
        <v/>
      </c>
      <c r="AD116" s="74" t="str">
        <f t="shared" si="38"/>
        <v/>
      </c>
      <c r="AE116" s="74" t="str">
        <f t="shared" si="38"/>
        <v/>
      </c>
      <c r="AF116" s="74" t="str">
        <f t="shared" si="38"/>
        <v/>
      </c>
      <c r="AG116" s="74" t="str">
        <f t="shared" si="38"/>
        <v/>
      </c>
      <c r="AH116" s="74" t="str">
        <f t="shared" si="38"/>
        <v/>
      </c>
      <c r="AI116" s="74" t="str">
        <f t="shared" si="38"/>
        <v/>
      </c>
    </row>
    <row r="117" spans="1:35" s="10" customFormat="1" ht="12.75">
      <c r="A117" s="75"/>
      <c r="B117" s="75"/>
      <c r="C117" s="75"/>
      <c r="D117" s="75"/>
      <c r="E117" s="75"/>
      <c r="F117" s="75"/>
      <c r="G117" s="76">
        <f>G116+1</f>
        <v>2050006</v>
      </c>
      <c r="H117" s="77" t="s">
        <v>68</v>
      </c>
      <c r="I117" s="73" t="s">
        <v>66</v>
      </c>
      <c r="J117" s="74">
        <f t="shared" ref="J117:AI117" ca="1" si="39">IF(ISNUMBER(J113),(J113-$B113)/($E113-$B113),"")</f>
        <v>0.46949966246740232</v>
      </c>
      <c r="K117" s="74">
        <f t="shared" ca="1" si="39"/>
        <v>0.14652979318848347</v>
      </c>
      <c r="L117" s="74">
        <f t="shared" ca="1" si="39"/>
        <v>0.40292992749790257</v>
      </c>
      <c r="M117" s="74">
        <f t="shared" ca="1" si="39"/>
        <v>0.46291289918660716</v>
      </c>
      <c r="N117" s="74">
        <f t="shared" ca="1" si="39"/>
        <v>0.59752256820631289</v>
      </c>
      <c r="O117" s="74">
        <f t="shared" ca="1" si="39"/>
        <v>0.58848369563972669</v>
      </c>
      <c r="P117" s="74">
        <f t="shared" ca="1" si="39"/>
        <v>1</v>
      </c>
      <c r="Q117" s="74">
        <f t="shared" ca="1" si="39"/>
        <v>1.1254105937066281</v>
      </c>
      <c r="R117" s="74">
        <f t="shared" ca="1" si="39"/>
        <v>0.93390068888574906</v>
      </c>
      <c r="S117" s="74">
        <f t="shared" ca="1" si="39"/>
        <v>1.0448089494554298</v>
      </c>
      <c r="T117" s="74">
        <f t="shared" ca="1" si="39"/>
        <v>0</v>
      </c>
      <c r="U117" s="74" t="str">
        <f t="shared" si="39"/>
        <v/>
      </c>
      <c r="V117" s="74" t="str">
        <f t="shared" si="39"/>
        <v/>
      </c>
      <c r="W117" s="74" t="str">
        <f t="shared" si="39"/>
        <v/>
      </c>
      <c r="X117" s="74" t="str">
        <f t="shared" si="39"/>
        <v/>
      </c>
      <c r="Y117" s="74" t="str">
        <f t="shared" si="39"/>
        <v/>
      </c>
      <c r="Z117" s="74" t="str">
        <f t="shared" si="39"/>
        <v/>
      </c>
      <c r="AA117" s="74" t="str">
        <f t="shared" si="39"/>
        <v/>
      </c>
      <c r="AB117" s="74" t="str">
        <f t="shared" si="39"/>
        <v/>
      </c>
      <c r="AC117" s="74" t="str">
        <f t="shared" si="39"/>
        <v/>
      </c>
      <c r="AD117" s="74" t="str">
        <f t="shared" si="39"/>
        <v/>
      </c>
      <c r="AE117" s="74" t="str">
        <f t="shared" si="39"/>
        <v/>
      </c>
      <c r="AF117" s="74" t="str">
        <f t="shared" si="39"/>
        <v/>
      </c>
      <c r="AG117" s="74" t="str">
        <f t="shared" si="39"/>
        <v/>
      </c>
      <c r="AH117" s="74" t="str">
        <f t="shared" si="39"/>
        <v/>
      </c>
      <c r="AI117" s="74" t="str">
        <f t="shared" si="39"/>
        <v/>
      </c>
    </row>
    <row r="118" spans="1:35" s="1" customFormat="1" ht="12.75" customHeight="1" thickBo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s="10" customFormat="1" ht="13.5" thickTop="1">
      <c r="A119" s="4" t="s">
        <v>117</v>
      </c>
      <c r="B119" s="5"/>
      <c r="C119" s="5"/>
      <c r="D119" s="5"/>
      <c r="E119" s="5"/>
      <c r="F119" s="5"/>
      <c r="G119" s="6"/>
      <c r="H119" s="7"/>
      <c r="I119" s="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s="10" customFormat="1" ht="12.75">
      <c r="A120" s="11" t="s">
        <v>2</v>
      </c>
      <c r="B120" s="12" t="s">
        <v>118</v>
      </c>
      <c r="C120" s="13" t="s">
        <v>119</v>
      </c>
      <c r="D120" s="14" t="s">
        <v>5</v>
      </c>
      <c r="E120" s="15" t="s">
        <v>6</v>
      </c>
      <c r="F120" s="16">
        <v>808</v>
      </c>
      <c r="G120" s="17"/>
      <c r="H120" s="18" t="s">
        <v>7</v>
      </c>
      <c r="I120" s="19" t="s">
        <v>0</v>
      </c>
      <c r="J120" s="19" t="s">
        <v>8</v>
      </c>
      <c r="K120" s="19" t="s">
        <v>9</v>
      </c>
      <c r="L120" s="19" t="s">
        <v>10</v>
      </c>
      <c r="M120" s="19" t="s">
        <v>11</v>
      </c>
      <c r="N120" s="19" t="s">
        <v>12</v>
      </c>
      <c r="O120" s="19" t="s">
        <v>13</v>
      </c>
      <c r="P120" s="19" t="s">
        <v>14</v>
      </c>
      <c r="Q120" s="19" t="s">
        <v>15</v>
      </c>
      <c r="R120" s="19" t="s">
        <v>16</v>
      </c>
      <c r="S120" s="19" t="s">
        <v>17</v>
      </c>
      <c r="T120" s="19" t="s">
        <v>18</v>
      </c>
      <c r="U120" s="19"/>
      <c r="V120" s="19"/>
      <c r="W120" s="20"/>
      <c r="X120" s="20"/>
      <c r="Y120" s="20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s="31" customFormat="1" ht="12.75">
      <c r="A121" s="22" t="s">
        <v>19</v>
      </c>
      <c r="B121" s="23" t="s">
        <v>20</v>
      </c>
      <c r="C121" s="24"/>
      <c r="D121" s="25" t="s">
        <v>21</v>
      </c>
      <c r="E121" s="24">
        <v>37</v>
      </c>
      <c r="F121" s="23" t="s">
        <v>22</v>
      </c>
      <c r="G121" s="26"/>
      <c r="H121" s="27" t="s">
        <v>23</v>
      </c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9"/>
      <c r="X121" s="29"/>
      <c r="Y121" s="29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1:35" s="10" customFormat="1" ht="12.75">
      <c r="A122" s="32" t="s">
        <v>24</v>
      </c>
      <c r="B122" s="33" t="s">
        <v>94</v>
      </c>
      <c r="C122" s="34"/>
      <c r="D122" s="35" t="s">
        <v>26</v>
      </c>
      <c r="E122" s="34">
        <v>157.57</v>
      </c>
      <c r="F122" s="36" t="s">
        <v>27</v>
      </c>
      <c r="G122" s="17"/>
      <c r="H122" s="37" t="s">
        <v>28</v>
      </c>
      <c r="I122" s="38"/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/>
      <c r="V122" s="39"/>
      <c r="W122" s="40"/>
      <c r="X122" s="40"/>
      <c r="Y122" s="40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s="10" customFormat="1" ht="12.75">
      <c r="A123" s="32" t="s">
        <v>29</v>
      </c>
      <c r="B123" s="33" t="s">
        <v>78</v>
      </c>
      <c r="C123" s="34"/>
      <c r="D123" s="35" t="s">
        <v>30</v>
      </c>
      <c r="E123" s="34">
        <v>1.8009999999999999</v>
      </c>
      <c r="F123" s="36" t="s">
        <v>31</v>
      </c>
      <c r="G123" s="17"/>
      <c r="H123" s="41" t="s">
        <v>32</v>
      </c>
      <c r="I123" s="41"/>
      <c r="J123" s="41">
        <v>0</v>
      </c>
      <c r="K123" s="41">
        <v>17</v>
      </c>
      <c r="L123" s="41">
        <v>10</v>
      </c>
      <c r="M123" s="41">
        <v>5</v>
      </c>
      <c r="N123" s="41">
        <v>6</v>
      </c>
      <c r="O123" s="41">
        <v>10</v>
      </c>
      <c r="P123" s="41">
        <v>100</v>
      </c>
      <c r="Q123" s="41">
        <v>10</v>
      </c>
      <c r="R123" s="41">
        <v>1</v>
      </c>
      <c r="S123" s="41">
        <v>20</v>
      </c>
      <c r="T123" s="41">
        <v>1</v>
      </c>
      <c r="U123" s="41"/>
      <c r="V123" s="41"/>
      <c r="W123" s="41"/>
      <c r="X123" s="41"/>
      <c r="Y123" s="41"/>
      <c r="Z123" s="41"/>
      <c r="AA123" s="42"/>
      <c r="AB123" s="42"/>
      <c r="AC123" s="42"/>
      <c r="AD123" s="42"/>
      <c r="AE123" s="42"/>
      <c r="AF123" s="42"/>
      <c r="AG123" s="42"/>
      <c r="AH123" s="42"/>
      <c r="AI123" s="42"/>
    </row>
    <row r="124" spans="1:35" s="10" customFormat="1" ht="12.75">
      <c r="A124" s="32" t="s">
        <v>33</v>
      </c>
      <c r="B124" s="33"/>
      <c r="C124" s="34"/>
      <c r="D124" s="35" t="s">
        <v>34</v>
      </c>
      <c r="E124" s="34">
        <v>3.0099999999999998E-2</v>
      </c>
      <c r="F124" s="36" t="s">
        <v>31</v>
      </c>
      <c r="G124" s="17"/>
      <c r="H124" s="41" t="s">
        <v>35</v>
      </c>
      <c r="I124" s="41"/>
      <c r="J124" s="43">
        <v>7.5231481481481477E-3</v>
      </c>
      <c r="K124" s="43">
        <v>2.3750000000000004E-2</v>
      </c>
      <c r="L124" s="43">
        <v>3.0914351851851849E-2</v>
      </c>
      <c r="M124" s="43">
        <v>0.04</v>
      </c>
      <c r="N124" s="43">
        <v>5.1504629629629629E-2</v>
      </c>
      <c r="O124" s="43">
        <v>6.04050925925926E-2</v>
      </c>
      <c r="P124" s="43">
        <v>6.4699074074074062E-2</v>
      </c>
      <c r="Q124" s="43">
        <v>6.7129629629629636E-2</v>
      </c>
      <c r="R124" s="43">
        <v>6.987268518518519E-2</v>
      </c>
      <c r="S124" s="43">
        <v>7.8888888888888883E-2</v>
      </c>
      <c r="T124" s="43">
        <v>8.2476851851851843E-2</v>
      </c>
      <c r="U124" s="43"/>
      <c r="V124" s="43"/>
      <c r="W124" s="43"/>
      <c r="X124" s="43"/>
      <c r="Y124" s="43"/>
      <c r="Z124" s="44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s="10" customFormat="1" ht="12.75">
      <c r="A125" s="32" t="s">
        <v>36</v>
      </c>
      <c r="B125" s="45">
        <v>2</v>
      </c>
      <c r="C125" s="34"/>
      <c r="D125" s="35" t="s">
        <v>37</v>
      </c>
      <c r="E125" s="34">
        <v>83.7</v>
      </c>
      <c r="F125" s="36" t="s">
        <v>38</v>
      </c>
      <c r="G125" s="17"/>
      <c r="H125" s="41" t="s">
        <v>39</v>
      </c>
      <c r="I125" s="43"/>
      <c r="J125" s="43">
        <v>1.0405092592592593E-2</v>
      </c>
      <c r="K125" s="43">
        <v>2.4918981481481483E-2</v>
      </c>
      <c r="L125" s="43">
        <v>3.2372685185185185E-2</v>
      </c>
      <c r="M125" s="43">
        <v>4.130787037037037E-2</v>
      </c>
      <c r="N125" s="43">
        <v>5.2037037037037041E-2</v>
      </c>
      <c r="O125" s="43">
        <v>6.1412037037037036E-2</v>
      </c>
      <c r="P125" s="43">
        <v>6.5729166666666672E-2</v>
      </c>
      <c r="Q125" s="43">
        <v>6.8125000000000005E-2</v>
      </c>
      <c r="R125" s="43">
        <v>7.1076388888888883E-2</v>
      </c>
      <c r="S125" s="43">
        <v>8.0451388888888892E-2</v>
      </c>
      <c r="T125" s="43">
        <v>8.4039351851851851E-2</v>
      </c>
      <c r="U125" s="43"/>
      <c r="V125" s="43"/>
      <c r="W125" s="43"/>
      <c r="X125" s="43"/>
      <c r="Y125" s="43"/>
      <c r="Z125" s="46"/>
      <c r="AA125" s="39"/>
      <c r="AB125" s="39"/>
      <c r="AC125" s="39"/>
      <c r="AD125" s="39"/>
      <c r="AE125" s="39"/>
      <c r="AF125" s="39"/>
      <c r="AG125" s="39"/>
      <c r="AH125" s="39"/>
      <c r="AI125" s="39"/>
    </row>
    <row r="126" spans="1:35" s="10" customFormat="1" ht="12.75">
      <c r="A126" s="32" t="s">
        <v>40</v>
      </c>
      <c r="B126" s="47">
        <v>1</v>
      </c>
      <c r="C126" s="34"/>
      <c r="D126" s="35" t="s">
        <v>41</v>
      </c>
      <c r="E126" s="34">
        <v>0.92</v>
      </c>
      <c r="F126" s="34"/>
      <c r="G126" s="17"/>
      <c r="H126" s="41" t="s">
        <v>42</v>
      </c>
      <c r="I126" s="43"/>
      <c r="J126" s="41">
        <v>125</v>
      </c>
      <c r="K126" s="41">
        <v>51</v>
      </c>
      <c r="L126" s="41">
        <v>63</v>
      </c>
      <c r="M126" s="41">
        <v>57</v>
      </c>
      <c r="N126" s="41">
        <v>24</v>
      </c>
      <c r="O126" s="41">
        <v>44</v>
      </c>
      <c r="P126" s="41">
        <v>44</v>
      </c>
      <c r="Q126" s="41">
        <v>42</v>
      </c>
      <c r="R126" s="41">
        <v>52</v>
      </c>
      <c r="S126" s="41">
        <v>68</v>
      </c>
      <c r="T126" s="41">
        <v>68</v>
      </c>
      <c r="U126" s="41"/>
      <c r="V126" s="41"/>
      <c r="W126" s="41"/>
      <c r="X126" s="41"/>
      <c r="Y126" s="41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s="10" customFormat="1" ht="12.75">
      <c r="A127" s="36" t="s">
        <v>43</v>
      </c>
      <c r="B127" s="48">
        <v>1.5</v>
      </c>
      <c r="C127" s="49" t="s">
        <v>44</v>
      </c>
      <c r="D127" s="35" t="s">
        <v>45</v>
      </c>
      <c r="E127" s="45" t="s">
        <v>46</v>
      </c>
      <c r="F127" s="34"/>
      <c r="G127" s="17"/>
      <c r="H127" s="50" t="s">
        <v>120</v>
      </c>
      <c r="I127" s="51" t="s">
        <v>27</v>
      </c>
      <c r="J127" s="52">
        <v>131.0162</v>
      </c>
      <c r="K127" s="52">
        <v>76.301199999999994</v>
      </c>
      <c r="L127" s="52">
        <v>49.752000000000002</v>
      </c>
      <c r="M127" s="52">
        <v>104.613</v>
      </c>
      <c r="N127" s="52">
        <v>44.067</v>
      </c>
      <c r="O127" s="52">
        <v>115.58799999999999</v>
      </c>
      <c r="P127" s="52">
        <v>80.748999999999995</v>
      </c>
      <c r="Q127" s="52">
        <v>56.428699999999999</v>
      </c>
      <c r="R127" s="52">
        <v>33.738300000000002</v>
      </c>
      <c r="S127" s="52">
        <v>89.377799999999993</v>
      </c>
      <c r="T127" s="52">
        <v>75.499499999999998</v>
      </c>
      <c r="U127" s="52"/>
      <c r="V127" s="52"/>
      <c r="W127" s="52"/>
      <c r="X127" s="52"/>
      <c r="Y127" s="52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1:35" s="10" customFormat="1" ht="12.75">
      <c r="A128" s="32" t="s">
        <v>48</v>
      </c>
      <c r="B128" s="53">
        <v>3</v>
      </c>
      <c r="C128" s="49" t="s">
        <v>49</v>
      </c>
      <c r="D128" s="54" t="s">
        <v>50</v>
      </c>
      <c r="E128" s="55">
        <v>-2.9569999999999999</v>
      </c>
      <c r="F128" s="36" t="s">
        <v>51</v>
      </c>
      <c r="G128" s="17"/>
      <c r="H128" s="56" t="s">
        <v>121</v>
      </c>
      <c r="I128" s="57" t="s">
        <v>51</v>
      </c>
      <c r="J128" s="58">
        <v>56.943800000000003</v>
      </c>
      <c r="K128" s="58">
        <v>20.5532</v>
      </c>
      <c r="L128" s="58">
        <v>50.804600000000001</v>
      </c>
      <c r="M128" s="58">
        <v>57.833599999999997</v>
      </c>
      <c r="N128" s="58">
        <v>74.560900000000004</v>
      </c>
      <c r="O128" s="58">
        <v>68.065700000000007</v>
      </c>
      <c r="P128" s="58">
        <v>119.13720000000001</v>
      </c>
      <c r="Q128" s="58">
        <v>120.20489999999999</v>
      </c>
      <c r="R128" s="58">
        <v>87.195300000000003</v>
      </c>
      <c r="S128" s="58">
        <v>105.25709999999999</v>
      </c>
      <c r="T128" s="58">
        <v>1.6904999999999999</v>
      </c>
      <c r="U128" s="58"/>
      <c r="V128" s="58"/>
      <c r="W128" s="58"/>
      <c r="X128" s="58"/>
      <c r="Y128" s="58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</row>
    <row r="129" spans="1:35" s="10" customFormat="1" ht="12.75">
      <c r="A129" s="59" t="s">
        <v>53</v>
      </c>
      <c r="B129" s="60">
        <v>2</v>
      </c>
      <c r="C129" s="49" t="s">
        <v>54</v>
      </c>
      <c r="D129" s="54" t="s">
        <v>55</v>
      </c>
      <c r="E129" s="34">
        <v>3.1300000000000001E-2</v>
      </c>
      <c r="F129" s="34"/>
      <c r="G129" s="17"/>
      <c r="H129" s="61"/>
      <c r="I129" s="61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s="10" customFormat="1" ht="12.75">
      <c r="A130" s="34"/>
      <c r="B130" s="34"/>
      <c r="C130" s="34"/>
      <c r="D130" s="34"/>
      <c r="E130" s="34"/>
      <c r="F130" s="63"/>
      <c r="G130" s="17"/>
      <c r="H130" s="61"/>
      <c r="I130" s="61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s="10" customFormat="1" ht="12.75">
      <c r="A131" s="34"/>
      <c r="B131" s="34"/>
      <c r="C131" s="34"/>
      <c r="D131" s="34"/>
      <c r="E131" s="34"/>
      <c r="F131" s="34"/>
      <c r="G131" s="17"/>
      <c r="H131" s="61"/>
      <c r="I131" s="61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s="1" customFormat="1" ht="13.5" thickBot="1">
      <c r="A132" s="34"/>
      <c r="B132" s="34"/>
      <c r="C132" s="34"/>
      <c r="D132" s="34"/>
      <c r="E132" s="34"/>
      <c r="F132" s="34"/>
      <c r="G132" s="17"/>
      <c r="H132" s="61"/>
      <c r="I132" s="27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s="10" customFormat="1" ht="12.75">
      <c r="A133" s="64"/>
      <c r="B133" s="65"/>
      <c r="C133" s="65"/>
      <c r="D133" s="64"/>
      <c r="E133" s="65"/>
      <c r="F133" s="65"/>
      <c r="G133" s="66"/>
      <c r="H133" s="67" t="s">
        <v>56</v>
      </c>
      <c r="I133" s="68" t="s">
        <v>57</v>
      </c>
      <c r="J133" s="69">
        <v>0</v>
      </c>
      <c r="K133" s="69">
        <v>17</v>
      </c>
      <c r="L133" s="69">
        <v>27</v>
      </c>
      <c r="M133" s="69">
        <v>32</v>
      </c>
      <c r="N133" s="69">
        <v>38</v>
      </c>
      <c r="O133" s="69">
        <v>48</v>
      </c>
      <c r="P133" s="69">
        <v>148</v>
      </c>
      <c r="Q133" s="69">
        <v>158</v>
      </c>
      <c r="R133" s="69">
        <v>159</v>
      </c>
      <c r="S133" s="69">
        <v>179</v>
      </c>
      <c r="T133" s="69">
        <v>180</v>
      </c>
      <c r="U133" s="69" t="s">
        <v>122</v>
      </c>
      <c r="V133" s="69" t="s">
        <v>122</v>
      </c>
      <c r="W133" s="69" t="s">
        <v>122</v>
      </c>
      <c r="X133" s="69" t="s">
        <v>122</v>
      </c>
      <c r="Y133" s="69" t="s">
        <v>122</v>
      </c>
      <c r="Z133" s="69" t="s">
        <v>122</v>
      </c>
      <c r="AA133" s="69" t="s">
        <v>122</v>
      </c>
      <c r="AB133" s="69" t="s">
        <v>122</v>
      </c>
      <c r="AC133" s="69" t="s">
        <v>122</v>
      </c>
      <c r="AD133" s="69" t="s">
        <v>122</v>
      </c>
      <c r="AE133" s="69" t="s">
        <v>122</v>
      </c>
      <c r="AF133" s="69" t="s">
        <v>122</v>
      </c>
      <c r="AG133" s="69" t="s">
        <v>122</v>
      </c>
      <c r="AH133" s="69" t="s">
        <v>122</v>
      </c>
      <c r="AI133" s="69" t="s">
        <v>122</v>
      </c>
    </row>
    <row r="134" spans="1:35" s="1" customFormat="1" ht="12.75">
      <c r="A134" s="70" t="s">
        <v>58</v>
      </c>
      <c r="B134" s="17">
        <v>2010000</v>
      </c>
      <c r="C134" s="37"/>
      <c r="D134" s="37"/>
      <c r="E134" s="37"/>
      <c r="F134" s="41"/>
      <c r="G134" s="71"/>
      <c r="H134" s="72" t="s">
        <v>59</v>
      </c>
      <c r="I134" s="73" t="s">
        <v>44</v>
      </c>
      <c r="J134" s="74">
        <v>1.5</v>
      </c>
      <c r="K134" s="74">
        <v>1.48725</v>
      </c>
      <c r="L134" s="74">
        <v>1.4797499999999999</v>
      </c>
      <c r="M134" s="74">
        <v>1.476</v>
      </c>
      <c r="N134" s="74">
        <v>1.4715</v>
      </c>
      <c r="O134" s="74">
        <v>1.464</v>
      </c>
      <c r="P134" s="74">
        <v>1.389</v>
      </c>
      <c r="Q134" s="74">
        <v>1.3815</v>
      </c>
      <c r="R134" s="74">
        <v>1.3807499999999999</v>
      </c>
      <c r="S134" s="74">
        <v>1.36575</v>
      </c>
      <c r="T134" s="74">
        <v>1.365</v>
      </c>
      <c r="U134" s="74" t="s">
        <v>122</v>
      </c>
      <c r="V134" s="74" t="s">
        <v>122</v>
      </c>
      <c r="W134" s="74" t="s">
        <v>122</v>
      </c>
      <c r="X134" s="74" t="s">
        <v>122</v>
      </c>
      <c r="Y134" s="74" t="s">
        <v>122</v>
      </c>
      <c r="Z134" s="74" t="s">
        <v>122</v>
      </c>
      <c r="AA134" s="74" t="s">
        <v>122</v>
      </c>
      <c r="AB134" s="74" t="s">
        <v>122</v>
      </c>
      <c r="AC134" s="74" t="s">
        <v>122</v>
      </c>
      <c r="AD134" s="74" t="s">
        <v>122</v>
      </c>
      <c r="AE134" s="74" t="s">
        <v>122</v>
      </c>
      <c r="AF134" s="74" t="s">
        <v>122</v>
      </c>
      <c r="AG134" s="74" t="s">
        <v>122</v>
      </c>
      <c r="AH134" s="74" t="s">
        <v>122</v>
      </c>
      <c r="AI134" s="74" t="s">
        <v>122</v>
      </c>
    </row>
    <row r="135" spans="1:35" s="10" customFormat="1" ht="12.75">
      <c r="A135" s="75"/>
      <c r="B135" s="75"/>
      <c r="C135" s="75"/>
      <c r="D135" s="75"/>
      <c r="E135" s="75"/>
      <c r="F135" s="75"/>
      <c r="G135" s="76">
        <v>2010001</v>
      </c>
      <c r="H135" s="77" t="s">
        <v>71</v>
      </c>
      <c r="I135" s="73" t="s">
        <v>27</v>
      </c>
      <c r="J135" s="74">
        <v>131.0162</v>
      </c>
      <c r="K135" s="74">
        <v>76.301199999999994</v>
      </c>
      <c r="L135" s="74">
        <v>49.752000000000002</v>
      </c>
      <c r="M135" s="74">
        <v>104.613</v>
      </c>
      <c r="N135" s="74">
        <v>44.067</v>
      </c>
      <c r="O135" s="74">
        <v>115.58799999999999</v>
      </c>
      <c r="P135" s="74">
        <v>80.748999999999995</v>
      </c>
      <c r="Q135" s="74">
        <v>56.428699999999999</v>
      </c>
      <c r="R135" s="74">
        <v>33.738300000000002</v>
      </c>
      <c r="S135" s="74">
        <v>89.377799999999993</v>
      </c>
      <c r="T135" s="74">
        <v>75.499499999999998</v>
      </c>
      <c r="U135" s="74" t="s">
        <v>122</v>
      </c>
      <c r="V135" s="74" t="s">
        <v>122</v>
      </c>
      <c r="W135" s="74" t="s">
        <v>122</v>
      </c>
      <c r="X135" s="74" t="s">
        <v>122</v>
      </c>
      <c r="Y135" s="74" t="s">
        <v>122</v>
      </c>
      <c r="Z135" s="74" t="s">
        <v>122</v>
      </c>
      <c r="AA135" s="74" t="s">
        <v>122</v>
      </c>
      <c r="AB135" s="74" t="s">
        <v>122</v>
      </c>
      <c r="AC135" s="74" t="s">
        <v>122</v>
      </c>
      <c r="AD135" s="74" t="s">
        <v>122</v>
      </c>
      <c r="AE135" s="74" t="s">
        <v>122</v>
      </c>
      <c r="AF135" s="74" t="s">
        <v>122</v>
      </c>
      <c r="AG135" s="74" t="s">
        <v>122</v>
      </c>
      <c r="AH135" s="74" t="s">
        <v>122</v>
      </c>
      <c r="AI135" s="74" t="s">
        <v>122</v>
      </c>
    </row>
    <row r="136" spans="1:35" s="10" customFormat="1" ht="12.75">
      <c r="A136" s="70" t="s">
        <v>60</v>
      </c>
      <c r="B136" s="75">
        <v>2.2843656499999998</v>
      </c>
      <c r="C136" s="75"/>
      <c r="D136" s="70" t="s">
        <v>61</v>
      </c>
      <c r="E136" s="75">
        <v>119.56675630000001</v>
      </c>
      <c r="F136" s="75"/>
      <c r="G136" s="76">
        <v>2010002</v>
      </c>
      <c r="H136" s="77" t="s">
        <v>72</v>
      </c>
      <c r="I136" s="73" t="s">
        <v>51</v>
      </c>
      <c r="J136" s="74">
        <v>55.799992940000003</v>
      </c>
      <c r="K136" s="74">
        <v>21.12197244</v>
      </c>
      <c r="L136" s="74">
        <v>52.204362400000001</v>
      </c>
      <c r="M136" s="74">
        <v>57.516213099999995</v>
      </c>
      <c r="N136" s="74">
        <v>76.138602900000009</v>
      </c>
      <c r="O136" s="74">
        <v>67.4047956</v>
      </c>
      <c r="P136" s="74">
        <v>119.56675630000001</v>
      </c>
      <c r="Q136" s="74">
        <v>121.39568168999999</v>
      </c>
      <c r="R136" s="74">
        <v>89.096291210000004</v>
      </c>
      <c r="S136" s="74">
        <v>105.41657486</v>
      </c>
      <c r="T136" s="74">
        <v>2.2843656499999998</v>
      </c>
      <c r="U136" s="74" t="s">
        <v>122</v>
      </c>
      <c r="V136" s="74" t="s">
        <v>122</v>
      </c>
      <c r="W136" s="74" t="s">
        <v>122</v>
      </c>
      <c r="X136" s="74" t="s">
        <v>122</v>
      </c>
      <c r="Y136" s="74" t="s">
        <v>122</v>
      </c>
      <c r="Z136" s="74" t="s">
        <v>122</v>
      </c>
      <c r="AA136" s="74" t="s">
        <v>122</v>
      </c>
      <c r="AB136" s="74" t="s">
        <v>122</v>
      </c>
      <c r="AC136" s="74" t="s">
        <v>122</v>
      </c>
      <c r="AD136" s="74" t="s">
        <v>122</v>
      </c>
      <c r="AE136" s="74" t="s">
        <v>122</v>
      </c>
      <c r="AF136" s="74" t="s">
        <v>122</v>
      </c>
      <c r="AG136" s="74" t="s">
        <v>122</v>
      </c>
      <c r="AH136" s="74" t="s">
        <v>122</v>
      </c>
      <c r="AI136" s="74" t="s">
        <v>122</v>
      </c>
    </row>
    <row r="137" spans="1:35" s="10" customFormat="1" ht="12.75">
      <c r="A137" s="70" t="s">
        <v>123</v>
      </c>
      <c r="B137" s="75">
        <v>-2.9569999999999999</v>
      </c>
      <c r="C137" s="75"/>
      <c r="D137" s="70" t="s">
        <v>124</v>
      </c>
      <c r="E137" s="75">
        <v>3.1300000000000001E-2</v>
      </c>
      <c r="F137" s="75"/>
      <c r="G137" s="76">
        <v>2010003</v>
      </c>
      <c r="H137" s="77" t="s">
        <v>73</v>
      </c>
      <c r="I137" s="73" t="s">
        <v>64</v>
      </c>
      <c r="J137" s="74">
        <v>37.199995293333338</v>
      </c>
      <c r="K137" s="74">
        <v>14.202032233988906</v>
      </c>
      <c r="L137" s="74">
        <v>35.279177158303767</v>
      </c>
      <c r="M137" s="74">
        <v>38.96762405149051</v>
      </c>
      <c r="N137" s="74">
        <v>51.742169826707446</v>
      </c>
      <c r="O137" s="74">
        <v>46.041527049180331</v>
      </c>
      <c r="P137" s="74">
        <v>86.081178041756658</v>
      </c>
      <c r="Q137" s="74">
        <v>87.872371834961996</v>
      </c>
      <c r="R137" s="74">
        <v>64.527460590258926</v>
      </c>
      <c r="S137" s="74">
        <v>77.18585016291415</v>
      </c>
      <c r="T137" s="74">
        <v>1.6735279487179486</v>
      </c>
      <c r="U137" s="74" t="s">
        <v>122</v>
      </c>
      <c r="V137" s="74" t="s">
        <v>122</v>
      </c>
      <c r="W137" s="74" t="s">
        <v>122</v>
      </c>
      <c r="X137" s="74" t="s">
        <v>122</v>
      </c>
      <c r="Y137" s="74" t="s">
        <v>122</v>
      </c>
      <c r="Z137" s="74" t="s">
        <v>122</v>
      </c>
      <c r="AA137" s="74" t="s">
        <v>122</v>
      </c>
      <c r="AB137" s="74" t="s">
        <v>122</v>
      </c>
      <c r="AC137" s="74" t="s">
        <v>122</v>
      </c>
      <c r="AD137" s="74" t="s">
        <v>122</v>
      </c>
      <c r="AE137" s="74" t="s">
        <v>122</v>
      </c>
      <c r="AF137" s="74" t="s">
        <v>122</v>
      </c>
      <c r="AG137" s="74" t="s">
        <v>122</v>
      </c>
      <c r="AH137" s="74" t="s">
        <v>122</v>
      </c>
      <c r="AI137" s="74" t="s">
        <v>122</v>
      </c>
    </row>
    <row r="138" spans="1:35" s="10" customFormat="1" ht="12.75">
      <c r="A138" s="75"/>
      <c r="B138" s="75"/>
      <c r="C138" s="75"/>
      <c r="D138" s="75"/>
      <c r="E138" s="75"/>
      <c r="F138" s="75"/>
      <c r="G138" s="76">
        <v>2010004</v>
      </c>
      <c r="H138" s="77" t="s">
        <v>74</v>
      </c>
      <c r="I138" s="73" t="s">
        <v>65</v>
      </c>
      <c r="J138" s="74">
        <v>0.46668484340241317</v>
      </c>
      <c r="K138" s="74">
        <v>0.17665422307688713</v>
      </c>
      <c r="L138" s="74">
        <v>0.43661268412280241</v>
      </c>
      <c r="M138" s="74">
        <v>0.48103849999650772</v>
      </c>
      <c r="N138" s="74">
        <v>0.63678739188143385</v>
      </c>
      <c r="O138" s="74">
        <v>0.56374194371282782</v>
      </c>
      <c r="P138" s="74">
        <v>1</v>
      </c>
      <c r="Q138" s="74">
        <v>1.0152962700218371</v>
      </c>
      <c r="R138" s="74">
        <v>0.74515939017741839</v>
      </c>
      <c r="S138" s="74">
        <v>0.88165455116557334</v>
      </c>
      <c r="T138" s="74">
        <v>1.9105357715554248E-2</v>
      </c>
      <c r="U138" s="74" t="s">
        <v>122</v>
      </c>
      <c r="V138" s="74" t="s">
        <v>122</v>
      </c>
      <c r="W138" s="74" t="s">
        <v>122</v>
      </c>
      <c r="X138" s="74" t="s">
        <v>122</v>
      </c>
      <c r="Y138" s="74" t="s">
        <v>122</v>
      </c>
      <c r="Z138" s="74" t="s">
        <v>122</v>
      </c>
      <c r="AA138" s="74" t="s">
        <v>122</v>
      </c>
      <c r="AB138" s="74" t="s">
        <v>122</v>
      </c>
      <c r="AC138" s="74" t="s">
        <v>122</v>
      </c>
      <c r="AD138" s="74" t="s">
        <v>122</v>
      </c>
      <c r="AE138" s="74" t="s">
        <v>122</v>
      </c>
      <c r="AF138" s="74" t="s">
        <v>122</v>
      </c>
      <c r="AG138" s="74" t="s">
        <v>122</v>
      </c>
      <c r="AH138" s="74" t="s">
        <v>122</v>
      </c>
      <c r="AI138" s="74" t="s">
        <v>122</v>
      </c>
    </row>
    <row r="139" spans="1:35" s="10" customFormat="1" ht="12.75">
      <c r="A139" s="75"/>
      <c r="B139" s="75"/>
      <c r="C139" s="75"/>
      <c r="D139" s="75"/>
      <c r="E139" s="75"/>
      <c r="F139" s="75"/>
      <c r="G139" s="76">
        <v>2010005</v>
      </c>
      <c r="H139" s="77" t="s">
        <v>67</v>
      </c>
      <c r="I139" s="73" t="s">
        <v>64</v>
      </c>
      <c r="J139" s="74">
        <v>35.677084860000001</v>
      </c>
      <c r="K139" s="74">
        <v>12.666066088418223</v>
      </c>
      <c r="L139" s="74">
        <v>33.735426085487418</v>
      </c>
      <c r="M139" s="74">
        <v>37.419950846883467</v>
      </c>
      <c r="N139" s="74">
        <v>50.189763676520563</v>
      </c>
      <c r="O139" s="74">
        <v>44.481167998633879</v>
      </c>
      <c r="P139" s="74">
        <v>84.436566342692586</v>
      </c>
      <c r="Q139" s="74">
        <v>86.218831733622864</v>
      </c>
      <c r="R139" s="74">
        <v>62.873022313959815</v>
      </c>
      <c r="S139" s="74">
        <v>75.513241230093357</v>
      </c>
      <c r="T139" s="74">
        <v>0</v>
      </c>
      <c r="U139" s="74" t="s">
        <v>122</v>
      </c>
      <c r="V139" s="74" t="s">
        <v>122</v>
      </c>
      <c r="W139" s="74" t="s">
        <v>122</v>
      </c>
      <c r="X139" s="74" t="s">
        <v>122</v>
      </c>
      <c r="Y139" s="74" t="s">
        <v>122</v>
      </c>
      <c r="Z139" s="74" t="s">
        <v>122</v>
      </c>
      <c r="AA139" s="74" t="s">
        <v>122</v>
      </c>
      <c r="AB139" s="74" t="s">
        <v>122</v>
      </c>
      <c r="AC139" s="74" t="s">
        <v>122</v>
      </c>
      <c r="AD139" s="74" t="s">
        <v>122</v>
      </c>
      <c r="AE139" s="74" t="s">
        <v>122</v>
      </c>
      <c r="AF139" s="74" t="s">
        <v>122</v>
      </c>
      <c r="AG139" s="74" t="s">
        <v>122</v>
      </c>
      <c r="AH139" s="74" t="s">
        <v>122</v>
      </c>
      <c r="AI139" s="74" t="s">
        <v>122</v>
      </c>
    </row>
    <row r="140" spans="1:35" s="10" customFormat="1" ht="12.75">
      <c r="A140" s="75"/>
      <c r="B140" s="75"/>
      <c r="C140" s="75"/>
      <c r="D140" s="75"/>
      <c r="E140" s="75"/>
      <c r="F140" s="75"/>
      <c r="G140" s="76">
        <v>2010006</v>
      </c>
      <c r="H140" s="77" t="s">
        <v>68</v>
      </c>
      <c r="I140" s="73" t="s">
        <v>66</v>
      </c>
      <c r="J140" s="74">
        <v>0.4562972070521995</v>
      </c>
      <c r="K140" s="74">
        <v>0.1606175205467642</v>
      </c>
      <c r="L140" s="74">
        <v>0.42563931783223757</v>
      </c>
      <c r="M140" s="74">
        <v>0.47093043673389678</v>
      </c>
      <c r="N140" s="74">
        <v>0.6297129248533101</v>
      </c>
      <c r="O140" s="74">
        <v>0.55524473528456331</v>
      </c>
      <c r="P140" s="74">
        <v>1</v>
      </c>
      <c r="Q140" s="74">
        <v>1.015594202845489</v>
      </c>
      <c r="R140" s="74">
        <v>0.74019573679281914</v>
      </c>
      <c r="S140" s="74">
        <v>0.87934947981894662</v>
      </c>
      <c r="T140" s="74">
        <v>0</v>
      </c>
      <c r="U140" s="74" t="s">
        <v>122</v>
      </c>
      <c r="V140" s="74" t="s">
        <v>122</v>
      </c>
      <c r="W140" s="74" t="s">
        <v>122</v>
      </c>
      <c r="X140" s="74" t="s">
        <v>122</v>
      </c>
      <c r="Y140" s="74" t="s">
        <v>122</v>
      </c>
      <c r="Z140" s="74" t="s">
        <v>122</v>
      </c>
      <c r="AA140" s="74" t="s">
        <v>122</v>
      </c>
      <c r="AB140" s="74" t="s">
        <v>122</v>
      </c>
      <c r="AC140" s="74" t="s">
        <v>122</v>
      </c>
      <c r="AD140" s="74" t="s">
        <v>122</v>
      </c>
      <c r="AE140" s="74" t="s">
        <v>122</v>
      </c>
      <c r="AF140" s="74" t="s">
        <v>122</v>
      </c>
      <c r="AG140" s="74" t="s">
        <v>122</v>
      </c>
      <c r="AH140" s="74" t="s">
        <v>122</v>
      </c>
      <c r="AI140" s="74" t="s">
        <v>122</v>
      </c>
    </row>
    <row r="141" spans="1:35" s="1" customFormat="1" ht="12.75" customHeight="1" thickBo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s="10" customFormat="1" ht="13.5" thickTop="1">
      <c r="A142" s="4" t="s">
        <v>125</v>
      </c>
      <c r="B142" s="5"/>
      <c r="C142" s="5"/>
      <c r="D142" s="5"/>
      <c r="E142" s="5"/>
      <c r="F142" s="5"/>
      <c r="G142" s="6"/>
      <c r="H142" s="7"/>
      <c r="I142" s="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s="10" customFormat="1" ht="12.75">
      <c r="A143" s="11" t="s">
        <v>2</v>
      </c>
      <c r="B143" s="12" t="s">
        <v>126</v>
      </c>
      <c r="C143" s="13" t="s">
        <v>127</v>
      </c>
      <c r="D143" s="14" t="s">
        <v>5</v>
      </c>
      <c r="E143" s="15" t="s">
        <v>6</v>
      </c>
      <c r="F143" s="16"/>
      <c r="G143" s="17"/>
      <c r="H143" s="18" t="s">
        <v>7</v>
      </c>
      <c r="I143" s="19" t="s">
        <v>0</v>
      </c>
      <c r="J143" s="19" t="s">
        <v>8</v>
      </c>
      <c r="K143" s="19" t="s">
        <v>9</v>
      </c>
      <c r="L143" s="19" t="s">
        <v>10</v>
      </c>
      <c r="M143" s="19" t="s">
        <v>11</v>
      </c>
      <c r="N143" s="19" t="s">
        <v>12</v>
      </c>
      <c r="O143" s="19" t="s">
        <v>13</v>
      </c>
      <c r="P143" s="19" t="s">
        <v>14</v>
      </c>
      <c r="Q143" s="19" t="s">
        <v>15</v>
      </c>
      <c r="R143" s="19" t="s">
        <v>16</v>
      </c>
      <c r="S143" s="19" t="s">
        <v>17</v>
      </c>
      <c r="T143" s="19" t="s">
        <v>18</v>
      </c>
      <c r="U143" s="19"/>
      <c r="V143" s="19"/>
      <c r="W143" s="20"/>
      <c r="X143" s="20"/>
      <c r="Y143" s="20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s="31" customFormat="1" ht="12.75">
      <c r="A144" s="22" t="s">
        <v>19</v>
      </c>
      <c r="B144" s="23" t="s">
        <v>20</v>
      </c>
      <c r="C144" s="24"/>
      <c r="D144" s="25" t="s">
        <v>21</v>
      </c>
      <c r="E144" s="24">
        <v>37</v>
      </c>
      <c r="F144" s="23" t="s">
        <v>22</v>
      </c>
      <c r="G144" s="26"/>
      <c r="H144" s="27" t="s">
        <v>23</v>
      </c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9"/>
      <c r="X144" s="29"/>
      <c r="Y144" s="29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1:35" s="10" customFormat="1" ht="12.75">
      <c r="A145" s="32" t="s">
        <v>24</v>
      </c>
      <c r="B145" s="33" t="s">
        <v>128</v>
      </c>
      <c r="C145" s="34"/>
      <c r="D145" s="35" t="s">
        <v>26</v>
      </c>
      <c r="E145" s="34">
        <v>157.57</v>
      </c>
      <c r="F145" s="36" t="s">
        <v>27</v>
      </c>
      <c r="G145" s="17"/>
      <c r="H145" s="37" t="s">
        <v>28</v>
      </c>
      <c r="I145" s="38"/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/>
      <c r="V145" s="39"/>
      <c r="W145" s="40"/>
      <c r="X145" s="40"/>
      <c r="Y145" s="40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s="10" customFormat="1" ht="12.75">
      <c r="A146" s="32" t="s">
        <v>29</v>
      </c>
      <c r="B146" s="33" t="s">
        <v>78</v>
      </c>
      <c r="C146" s="34"/>
      <c r="D146" s="35" t="s">
        <v>30</v>
      </c>
      <c r="E146" s="34">
        <v>1.8667</v>
      </c>
      <c r="F146" s="36" t="s">
        <v>31</v>
      </c>
      <c r="G146" s="17"/>
      <c r="H146" s="41" t="s">
        <v>32</v>
      </c>
      <c r="I146" s="41"/>
      <c r="J146" s="41">
        <v>0</v>
      </c>
      <c r="K146" s="41">
        <v>17</v>
      </c>
      <c r="L146" s="41">
        <v>10</v>
      </c>
      <c r="M146" s="41">
        <v>5</v>
      </c>
      <c r="N146" s="41">
        <v>7</v>
      </c>
      <c r="O146" s="41">
        <v>11</v>
      </c>
      <c r="P146" s="41">
        <v>100</v>
      </c>
      <c r="Q146" s="41">
        <v>10</v>
      </c>
      <c r="R146" s="41">
        <v>1</v>
      </c>
      <c r="S146" s="41">
        <v>20</v>
      </c>
      <c r="T146" s="41">
        <v>1</v>
      </c>
      <c r="U146" s="41"/>
      <c r="V146" s="41"/>
      <c r="W146" s="41"/>
      <c r="X146" s="41"/>
      <c r="Y146" s="41"/>
      <c r="Z146" s="41"/>
      <c r="AA146" s="42"/>
      <c r="AB146" s="42"/>
      <c r="AC146" s="42"/>
      <c r="AD146" s="42"/>
      <c r="AE146" s="42"/>
      <c r="AF146" s="42"/>
      <c r="AG146" s="42"/>
      <c r="AH146" s="42"/>
      <c r="AI146" s="42"/>
    </row>
    <row r="147" spans="1:35" s="10" customFormat="1" ht="12.75">
      <c r="A147" s="32" t="s">
        <v>33</v>
      </c>
      <c r="B147" s="33"/>
      <c r="C147" s="34"/>
      <c r="D147" s="35" t="s">
        <v>34</v>
      </c>
      <c r="E147" s="34">
        <v>0</v>
      </c>
      <c r="F147" s="36" t="s">
        <v>31</v>
      </c>
      <c r="G147" s="17"/>
      <c r="H147" s="41" t="s">
        <v>35</v>
      </c>
      <c r="I147" s="41"/>
      <c r="J147" s="43">
        <v>5.347222222222222E-3</v>
      </c>
      <c r="K147" s="43">
        <v>1.6273148148148148E-2</v>
      </c>
      <c r="L147" s="43">
        <v>2.146990740740741E-2</v>
      </c>
      <c r="M147" s="43">
        <v>2.476851851851852E-2</v>
      </c>
      <c r="N147" s="43">
        <v>4.386574074074074E-2</v>
      </c>
      <c r="O147" s="43">
        <v>5.5636574074074074E-2</v>
      </c>
      <c r="P147" s="43">
        <v>5.8657407407407408E-2</v>
      </c>
      <c r="Q147" s="43">
        <v>6.1655092592592588E-2</v>
      </c>
      <c r="R147" s="43">
        <v>6.4722222222222223E-2</v>
      </c>
      <c r="S147" s="43">
        <v>6.7164351851851864E-2</v>
      </c>
      <c r="T147" s="43">
        <v>7.0613425925925913E-2</v>
      </c>
      <c r="U147" s="43"/>
      <c r="V147" s="43"/>
      <c r="W147" s="43"/>
      <c r="X147" s="43"/>
      <c r="Y147" s="43"/>
      <c r="Z147" s="44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s="10" customFormat="1" ht="12.75">
      <c r="A148" s="32" t="s">
        <v>36</v>
      </c>
      <c r="B148" s="45">
        <v>2</v>
      </c>
      <c r="C148" s="34"/>
      <c r="D148" s="35" t="s">
        <v>37</v>
      </c>
      <c r="E148" s="34">
        <v>83.7</v>
      </c>
      <c r="F148" s="36" t="s">
        <v>38</v>
      </c>
      <c r="G148" s="17"/>
      <c r="H148" s="41" t="s">
        <v>39</v>
      </c>
      <c r="I148" s="43"/>
      <c r="J148" s="43">
        <v>7.5347222222222213E-3</v>
      </c>
      <c r="K148" s="43">
        <v>1.8402777777777778E-2</v>
      </c>
      <c r="L148" s="43">
        <v>2.3541666666666666E-2</v>
      </c>
      <c r="M148" s="43">
        <v>2.6898148148148147E-2</v>
      </c>
      <c r="N148" s="43">
        <v>4.4722222222222219E-2</v>
      </c>
      <c r="O148" s="43">
        <v>5.6817129629629627E-2</v>
      </c>
      <c r="P148" s="43">
        <v>6.0069444444444446E-2</v>
      </c>
      <c r="Q148" s="43">
        <v>6.2719907407407405E-2</v>
      </c>
      <c r="R148" s="43">
        <v>6.5925925925925929E-2</v>
      </c>
      <c r="S148" s="43">
        <v>6.8692129629629631E-2</v>
      </c>
      <c r="T148" s="43">
        <v>7.2268518518518524E-2</v>
      </c>
      <c r="U148" s="43"/>
      <c r="V148" s="43"/>
      <c r="W148" s="43"/>
      <c r="X148" s="43"/>
      <c r="Y148" s="43"/>
      <c r="Z148" s="46"/>
      <c r="AA148" s="39"/>
      <c r="AB148" s="39"/>
      <c r="AC148" s="39"/>
      <c r="AD148" s="39"/>
      <c r="AE148" s="39"/>
      <c r="AF148" s="39"/>
      <c r="AG148" s="39"/>
      <c r="AH148" s="39"/>
      <c r="AI148" s="39"/>
    </row>
    <row r="149" spans="1:35" s="10" customFormat="1" ht="12.75">
      <c r="A149" s="32" t="s">
        <v>40</v>
      </c>
      <c r="B149" s="47">
        <v>7</v>
      </c>
      <c r="C149" s="34"/>
      <c r="D149" s="35" t="s">
        <v>41</v>
      </c>
      <c r="E149" s="34">
        <v>0.92</v>
      </c>
      <c r="F149" s="34"/>
      <c r="G149" s="17"/>
      <c r="H149" s="41" t="s">
        <v>42</v>
      </c>
      <c r="I149" s="43"/>
      <c r="J149" s="41">
        <v>94</v>
      </c>
      <c r="K149" s="41">
        <v>91</v>
      </c>
      <c r="L149" s="41">
        <v>90</v>
      </c>
      <c r="M149" s="41">
        <v>92</v>
      </c>
      <c r="N149" s="41">
        <v>36</v>
      </c>
      <c r="O149" s="41">
        <v>51</v>
      </c>
      <c r="P149" s="41">
        <v>61</v>
      </c>
      <c r="Q149" s="41">
        <v>46</v>
      </c>
      <c r="R149" s="41">
        <v>53</v>
      </c>
      <c r="S149" s="41">
        <v>66</v>
      </c>
      <c r="T149" s="41">
        <v>71</v>
      </c>
      <c r="U149" s="41"/>
      <c r="V149" s="41"/>
      <c r="W149" s="41"/>
      <c r="X149" s="41"/>
      <c r="Y149" s="41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s="10" customFormat="1" ht="12.75">
      <c r="A150" s="36" t="s">
        <v>43</v>
      </c>
      <c r="B150" s="48">
        <v>1.5</v>
      </c>
      <c r="C150" s="49" t="s">
        <v>44</v>
      </c>
      <c r="D150" s="35" t="s">
        <v>45</v>
      </c>
      <c r="E150" s="45" t="s">
        <v>129</v>
      </c>
      <c r="F150" s="34"/>
      <c r="G150" s="17"/>
      <c r="H150" s="50" t="s">
        <v>130</v>
      </c>
      <c r="I150" s="51" t="s">
        <v>27</v>
      </c>
      <c r="J150" s="52">
        <v>124.7989</v>
      </c>
      <c r="K150" s="52">
        <v>105.55</v>
      </c>
      <c r="L150" s="52">
        <v>90.762100000000004</v>
      </c>
      <c r="M150" s="52">
        <v>78.0505</v>
      </c>
      <c r="N150" s="52">
        <v>78.628699999999995</v>
      </c>
      <c r="O150" s="52">
        <v>121.1314</v>
      </c>
      <c r="P150" s="52">
        <v>104.25020000000001</v>
      </c>
      <c r="Q150" s="52">
        <v>82.553600000000003</v>
      </c>
      <c r="R150" s="52">
        <v>68.107399999999998</v>
      </c>
      <c r="S150" s="52">
        <v>53.1126</v>
      </c>
      <c r="T150" s="52">
        <v>47.216900000000003</v>
      </c>
      <c r="U150" s="52"/>
      <c r="V150" s="52"/>
      <c r="W150" s="52"/>
      <c r="X150" s="52"/>
      <c r="Y150" s="52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</row>
    <row r="151" spans="1:35" s="10" customFormat="1" ht="12.75">
      <c r="A151" s="32" t="s">
        <v>48</v>
      </c>
      <c r="B151" s="53">
        <v>3</v>
      </c>
      <c r="C151" s="49" t="s">
        <v>49</v>
      </c>
      <c r="D151" s="54" t="s">
        <v>50</v>
      </c>
      <c r="E151" s="55">
        <v>-2.0041000000000002</v>
      </c>
      <c r="F151" s="36" t="s">
        <v>51</v>
      </c>
      <c r="G151" s="17"/>
      <c r="H151" s="56" t="s">
        <v>131</v>
      </c>
      <c r="I151" s="57" t="s">
        <v>51</v>
      </c>
      <c r="J151" s="58">
        <v>43.384799999999998</v>
      </c>
      <c r="K151" s="58">
        <v>18.2318</v>
      </c>
      <c r="L151" s="58">
        <v>44.355499999999999</v>
      </c>
      <c r="M151" s="58">
        <v>47.689500000000002</v>
      </c>
      <c r="N151" s="58">
        <v>65.8369</v>
      </c>
      <c r="O151" s="58">
        <v>43.384799999999998</v>
      </c>
      <c r="P151" s="58">
        <v>92.171700000000001</v>
      </c>
      <c r="Q151" s="58">
        <v>92.213899999999995</v>
      </c>
      <c r="R151" s="58">
        <v>66.174499999999995</v>
      </c>
      <c r="S151" s="58">
        <v>76.303299999999993</v>
      </c>
      <c r="T151" s="58">
        <v>-8.4400000000000003E-2</v>
      </c>
      <c r="U151" s="58"/>
      <c r="V151" s="58"/>
      <c r="W151" s="58"/>
      <c r="X151" s="58"/>
      <c r="Y151" s="58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</row>
    <row r="152" spans="1:35" s="10" customFormat="1" ht="12.75">
      <c r="A152" s="59" t="s">
        <v>53</v>
      </c>
      <c r="B152" s="60">
        <v>2</v>
      </c>
      <c r="C152" s="49" t="s">
        <v>54</v>
      </c>
      <c r="D152" s="54" t="s">
        <v>55</v>
      </c>
      <c r="E152" s="34">
        <v>2.63E-2</v>
      </c>
      <c r="F152" s="34"/>
      <c r="G152" s="17"/>
      <c r="H152" s="61"/>
      <c r="I152" s="61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s="10" customFormat="1" ht="12.75">
      <c r="A153" s="34"/>
      <c r="B153" s="34"/>
      <c r="C153" s="34"/>
      <c r="D153" s="34"/>
      <c r="E153" s="34"/>
      <c r="F153" s="63"/>
      <c r="G153" s="17"/>
      <c r="H153" s="61"/>
      <c r="I153" s="61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s="10" customFormat="1" ht="12.75">
      <c r="A154" s="34"/>
      <c r="B154" s="34"/>
      <c r="C154" s="34"/>
      <c r="D154" s="34"/>
      <c r="E154" s="34"/>
      <c r="F154" s="34"/>
      <c r="G154" s="17"/>
      <c r="H154" s="61"/>
      <c r="I154" s="61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s="1" customFormat="1" ht="13.5" thickBot="1">
      <c r="A155" s="34"/>
      <c r="B155" s="34"/>
      <c r="C155" s="34"/>
      <c r="D155" s="34"/>
      <c r="E155" s="34"/>
      <c r="F155" s="34"/>
      <c r="G155" s="17"/>
      <c r="H155" s="61"/>
      <c r="I155" s="27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s="10" customFormat="1" ht="12.75">
      <c r="A156" s="64"/>
      <c r="B156" s="65"/>
      <c r="C156" s="65"/>
      <c r="D156" s="64"/>
      <c r="E156" s="65"/>
      <c r="F156" s="65"/>
      <c r="G156" s="66"/>
      <c r="H156" s="67" t="s">
        <v>56</v>
      </c>
      <c r="I156" s="68" t="s">
        <v>57</v>
      </c>
      <c r="J156" s="69">
        <v>0</v>
      </c>
      <c r="K156" s="69">
        <v>17</v>
      </c>
      <c r="L156" s="69">
        <v>27</v>
      </c>
      <c r="M156" s="69">
        <v>32</v>
      </c>
      <c r="N156" s="69">
        <v>39</v>
      </c>
      <c r="O156" s="69">
        <v>50</v>
      </c>
      <c r="P156" s="69">
        <v>150</v>
      </c>
      <c r="Q156" s="69">
        <v>160</v>
      </c>
      <c r="R156" s="69">
        <v>161</v>
      </c>
      <c r="S156" s="69">
        <v>181</v>
      </c>
      <c r="T156" s="69">
        <v>182</v>
      </c>
      <c r="U156" s="69" t="s">
        <v>122</v>
      </c>
      <c r="V156" s="69" t="s">
        <v>122</v>
      </c>
      <c r="W156" s="69" t="s">
        <v>122</v>
      </c>
      <c r="X156" s="69" t="s">
        <v>122</v>
      </c>
      <c r="Y156" s="69" t="s">
        <v>122</v>
      </c>
      <c r="Z156" s="69" t="s">
        <v>122</v>
      </c>
      <c r="AA156" s="69" t="s">
        <v>122</v>
      </c>
      <c r="AB156" s="69" t="s">
        <v>122</v>
      </c>
      <c r="AC156" s="69" t="s">
        <v>122</v>
      </c>
      <c r="AD156" s="69" t="s">
        <v>122</v>
      </c>
      <c r="AE156" s="69" t="s">
        <v>122</v>
      </c>
      <c r="AF156" s="69" t="s">
        <v>122</v>
      </c>
      <c r="AG156" s="69" t="s">
        <v>122</v>
      </c>
      <c r="AH156" s="69" t="s">
        <v>122</v>
      </c>
      <c r="AI156" s="69" t="s">
        <v>122</v>
      </c>
    </row>
    <row r="157" spans="1:35" s="1" customFormat="1" ht="12.75">
      <c r="A157" s="70" t="s">
        <v>58</v>
      </c>
      <c r="B157" s="17">
        <v>2070000</v>
      </c>
      <c r="C157" s="37"/>
      <c r="D157" s="37"/>
      <c r="E157" s="37"/>
      <c r="F157" s="41"/>
      <c r="G157" s="71"/>
      <c r="H157" s="72" t="s">
        <v>59</v>
      </c>
      <c r="I157" s="73" t="s">
        <v>44</v>
      </c>
      <c r="J157" s="74">
        <v>1.5</v>
      </c>
      <c r="K157" s="74">
        <v>1.48725</v>
      </c>
      <c r="L157" s="74">
        <v>1.4797499999999999</v>
      </c>
      <c r="M157" s="74">
        <v>1.476</v>
      </c>
      <c r="N157" s="74">
        <v>1.47075</v>
      </c>
      <c r="O157" s="74">
        <v>1.4624999999999999</v>
      </c>
      <c r="P157" s="74">
        <v>1.3875</v>
      </c>
      <c r="Q157" s="74">
        <v>1.38</v>
      </c>
      <c r="R157" s="74">
        <v>1.3792500000000001</v>
      </c>
      <c r="S157" s="74">
        <v>1.36425</v>
      </c>
      <c r="T157" s="74">
        <v>1.3634999999999999</v>
      </c>
      <c r="U157" s="74" t="s">
        <v>122</v>
      </c>
      <c r="V157" s="74" t="s">
        <v>122</v>
      </c>
      <c r="W157" s="74" t="s">
        <v>122</v>
      </c>
      <c r="X157" s="74" t="s">
        <v>122</v>
      </c>
      <c r="Y157" s="74" t="s">
        <v>122</v>
      </c>
      <c r="Z157" s="74" t="s">
        <v>122</v>
      </c>
      <c r="AA157" s="74" t="s">
        <v>122</v>
      </c>
      <c r="AB157" s="74" t="s">
        <v>122</v>
      </c>
      <c r="AC157" s="74" t="s">
        <v>122</v>
      </c>
      <c r="AD157" s="74" t="s">
        <v>122</v>
      </c>
      <c r="AE157" s="74" t="s">
        <v>122</v>
      </c>
      <c r="AF157" s="74" t="s">
        <v>122</v>
      </c>
      <c r="AG157" s="74" t="s">
        <v>122</v>
      </c>
      <c r="AH157" s="74" t="s">
        <v>122</v>
      </c>
      <c r="AI157" s="74" t="s">
        <v>122</v>
      </c>
    </row>
    <row r="158" spans="1:35" s="10" customFormat="1" ht="12.75">
      <c r="A158" s="75"/>
      <c r="B158" s="75"/>
      <c r="C158" s="75"/>
      <c r="D158" s="75"/>
      <c r="E158" s="75"/>
      <c r="F158" s="75"/>
      <c r="G158" s="76">
        <v>2070001</v>
      </c>
      <c r="H158" s="77" t="s">
        <v>71</v>
      </c>
      <c r="I158" s="73" t="s">
        <v>27</v>
      </c>
      <c r="J158" s="74">
        <v>124.7989</v>
      </c>
      <c r="K158" s="74">
        <v>105.55</v>
      </c>
      <c r="L158" s="74">
        <v>90.762100000000004</v>
      </c>
      <c r="M158" s="74">
        <v>78.0505</v>
      </c>
      <c r="N158" s="74">
        <v>78.628699999999995</v>
      </c>
      <c r="O158" s="74">
        <v>121.1314</v>
      </c>
      <c r="P158" s="74">
        <v>104.25020000000001</v>
      </c>
      <c r="Q158" s="74">
        <v>82.553600000000003</v>
      </c>
      <c r="R158" s="74">
        <v>68.107399999999998</v>
      </c>
      <c r="S158" s="74">
        <v>53.1126</v>
      </c>
      <c r="T158" s="74">
        <v>47.216900000000003</v>
      </c>
      <c r="U158" s="74" t="s">
        <v>122</v>
      </c>
      <c r="V158" s="74" t="s">
        <v>122</v>
      </c>
      <c r="W158" s="74" t="s">
        <v>122</v>
      </c>
      <c r="X158" s="74" t="s">
        <v>122</v>
      </c>
      <c r="Y158" s="74" t="s">
        <v>122</v>
      </c>
      <c r="Z158" s="74" t="s">
        <v>122</v>
      </c>
      <c r="AA158" s="74" t="s">
        <v>122</v>
      </c>
      <c r="AB158" s="74" t="s">
        <v>122</v>
      </c>
      <c r="AC158" s="74" t="s">
        <v>122</v>
      </c>
      <c r="AD158" s="74" t="s">
        <v>122</v>
      </c>
      <c r="AE158" s="74" t="s">
        <v>122</v>
      </c>
      <c r="AF158" s="74" t="s">
        <v>122</v>
      </c>
      <c r="AG158" s="74" t="s">
        <v>122</v>
      </c>
      <c r="AH158" s="74" t="s">
        <v>122</v>
      </c>
      <c r="AI158" s="74" t="s">
        <v>122</v>
      </c>
    </row>
    <row r="159" spans="1:35" s="10" customFormat="1" ht="12.75">
      <c r="A159" s="70" t="s">
        <v>60</v>
      </c>
      <c r="B159" s="75">
        <v>0.67789553000000002</v>
      </c>
      <c r="C159" s="75"/>
      <c r="D159" s="70" t="s">
        <v>61</v>
      </c>
      <c r="E159" s="75">
        <v>91.434019739999997</v>
      </c>
      <c r="F159" s="75"/>
      <c r="G159" s="76">
        <v>2070002</v>
      </c>
      <c r="H159" s="77" t="s">
        <v>72</v>
      </c>
      <c r="I159" s="73" t="s">
        <v>51</v>
      </c>
      <c r="J159" s="74">
        <v>42.106688929999997</v>
      </c>
      <c r="K159" s="74">
        <v>17.459935000000002</v>
      </c>
      <c r="L159" s="74">
        <v>43.972556769999997</v>
      </c>
      <c r="M159" s="74">
        <v>47.640871850000003</v>
      </c>
      <c r="N159" s="74">
        <v>65.773065189999997</v>
      </c>
      <c r="O159" s="74">
        <v>42.203144179999995</v>
      </c>
      <c r="P159" s="74">
        <v>91.434019739999997</v>
      </c>
      <c r="Q159" s="74">
        <v>92.046840320000001</v>
      </c>
      <c r="R159" s="74">
        <v>66.387375379999995</v>
      </c>
      <c r="S159" s="74">
        <v>76.910538619999997</v>
      </c>
      <c r="T159" s="74">
        <v>0.67789553000000002</v>
      </c>
      <c r="U159" s="74" t="s">
        <v>122</v>
      </c>
      <c r="V159" s="74" t="s">
        <v>122</v>
      </c>
      <c r="W159" s="74" t="s">
        <v>122</v>
      </c>
      <c r="X159" s="74" t="s">
        <v>122</v>
      </c>
      <c r="Y159" s="74" t="s">
        <v>122</v>
      </c>
      <c r="Z159" s="74" t="s">
        <v>122</v>
      </c>
      <c r="AA159" s="74" t="s">
        <v>122</v>
      </c>
      <c r="AB159" s="74" t="s">
        <v>122</v>
      </c>
      <c r="AC159" s="74" t="s">
        <v>122</v>
      </c>
      <c r="AD159" s="74" t="s">
        <v>122</v>
      </c>
      <c r="AE159" s="74" t="s">
        <v>122</v>
      </c>
      <c r="AF159" s="74" t="s">
        <v>122</v>
      </c>
      <c r="AG159" s="74" t="s">
        <v>122</v>
      </c>
      <c r="AH159" s="74" t="s">
        <v>122</v>
      </c>
      <c r="AI159" s="74" t="s">
        <v>122</v>
      </c>
    </row>
    <row r="160" spans="1:35" s="10" customFormat="1" ht="12.75">
      <c r="A160" s="70" t="s">
        <v>123</v>
      </c>
      <c r="B160" s="75">
        <v>-2.0041000000000002</v>
      </c>
      <c r="C160" s="75"/>
      <c r="D160" s="70" t="s">
        <v>124</v>
      </c>
      <c r="E160" s="75">
        <v>2.63E-2</v>
      </c>
      <c r="F160" s="75"/>
      <c r="G160" s="76">
        <v>2070003</v>
      </c>
      <c r="H160" s="77" t="s">
        <v>73</v>
      </c>
      <c r="I160" s="73" t="s">
        <v>64</v>
      </c>
      <c r="J160" s="74">
        <v>28.071125953333333</v>
      </c>
      <c r="K160" s="74">
        <v>11.73974449487309</v>
      </c>
      <c r="L160" s="74">
        <v>29.716206636256125</v>
      </c>
      <c r="M160" s="74">
        <v>32.277013448509486</v>
      </c>
      <c r="N160" s="74">
        <v>44.720765045045042</v>
      </c>
      <c r="O160" s="74">
        <v>28.856850721367518</v>
      </c>
      <c r="P160" s="74">
        <v>65.898392605405405</v>
      </c>
      <c r="Q160" s="74">
        <v>66.700608927536237</v>
      </c>
      <c r="R160" s="74">
        <v>48.13295296719231</v>
      </c>
      <c r="S160" s="74">
        <v>56.375692592999819</v>
      </c>
      <c r="T160" s="74">
        <v>0.49717310597726444</v>
      </c>
      <c r="U160" s="74" t="s">
        <v>122</v>
      </c>
      <c r="V160" s="74" t="s">
        <v>122</v>
      </c>
      <c r="W160" s="74" t="s">
        <v>122</v>
      </c>
      <c r="X160" s="74" t="s">
        <v>122</v>
      </c>
      <c r="Y160" s="74" t="s">
        <v>122</v>
      </c>
      <c r="Z160" s="74" t="s">
        <v>122</v>
      </c>
      <c r="AA160" s="74" t="s">
        <v>122</v>
      </c>
      <c r="AB160" s="74" t="s">
        <v>122</v>
      </c>
      <c r="AC160" s="74" t="s">
        <v>122</v>
      </c>
      <c r="AD160" s="74" t="s">
        <v>122</v>
      </c>
      <c r="AE160" s="74" t="s">
        <v>122</v>
      </c>
      <c r="AF160" s="74" t="s">
        <v>122</v>
      </c>
      <c r="AG160" s="74" t="s">
        <v>122</v>
      </c>
      <c r="AH160" s="74" t="s">
        <v>122</v>
      </c>
      <c r="AI160" s="74" t="s">
        <v>122</v>
      </c>
    </row>
    <row r="161" spans="1:35" s="10" customFormat="1" ht="12.75">
      <c r="A161" s="75"/>
      <c r="B161" s="75"/>
      <c r="C161" s="75"/>
      <c r="D161" s="75"/>
      <c r="E161" s="75"/>
      <c r="F161" s="75"/>
      <c r="G161" s="76">
        <v>2070004</v>
      </c>
      <c r="H161" s="77" t="s">
        <v>74</v>
      </c>
      <c r="I161" s="73" t="s">
        <v>65</v>
      </c>
      <c r="J161" s="74">
        <v>0.46051446769740367</v>
      </c>
      <c r="K161" s="74">
        <v>0.19095665978208914</v>
      </c>
      <c r="L161" s="74">
        <v>0.48092118114285587</v>
      </c>
      <c r="M161" s="74">
        <v>0.52104098655479292</v>
      </c>
      <c r="N161" s="74">
        <v>0.71935003379520013</v>
      </c>
      <c r="O161" s="74">
        <v>0.46156938413085236</v>
      </c>
      <c r="P161" s="74">
        <v>1</v>
      </c>
      <c r="Q161" s="74">
        <v>1.0067023256960879</v>
      </c>
      <c r="R161" s="74">
        <v>0.72606865112982943</v>
      </c>
      <c r="S161" s="74">
        <v>0.84115889073565087</v>
      </c>
      <c r="T161" s="74">
        <v>7.4140405499796532E-3</v>
      </c>
      <c r="U161" s="74" t="s">
        <v>122</v>
      </c>
      <c r="V161" s="74" t="s">
        <v>122</v>
      </c>
      <c r="W161" s="74" t="s">
        <v>122</v>
      </c>
      <c r="X161" s="74" t="s">
        <v>122</v>
      </c>
      <c r="Y161" s="74" t="s">
        <v>122</v>
      </c>
      <c r="Z161" s="74" t="s">
        <v>122</v>
      </c>
      <c r="AA161" s="74" t="s">
        <v>122</v>
      </c>
      <c r="AB161" s="74" t="s">
        <v>122</v>
      </c>
      <c r="AC161" s="74" t="s">
        <v>122</v>
      </c>
      <c r="AD161" s="74" t="s">
        <v>122</v>
      </c>
      <c r="AE161" s="74" t="s">
        <v>122</v>
      </c>
      <c r="AF161" s="74" t="s">
        <v>122</v>
      </c>
      <c r="AG161" s="74" t="s">
        <v>122</v>
      </c>
      <c r="AH161" s="74" t="s">
        <v>122</v>
      </c>
      <c r="AI161" s="74" t="s">
        <v>122</v>
      </c>
    </row>
    <row r="162" spans="1:35" s="10" customFormat="1" ht="12.75">
      <c r="A162" s="75"/>
      <c r="B162" s="75"/>
      <c r="C162" s="75"/>
      <c r="D162" s="75"/>
      <c r="E162" s="75"/>
      <c r="F162" s="75"/>
      <c r="G162" s="76">
        <v>2070005</v>
      </c>
      <c r="H162" s="77" t="s">
        <v>67</v>
      </c>
      <c r="I162" s="73" t="s">
        <v>64</v>
      </c>
      <c r="J162" s="74">
        <v>27.619195599999998</v>
      </c>
      <c r="K162" s="74">
        <v>11.283939801647337</v>
      </c>
      <c r="L162" s="74">
        <v>29.258091731711438</v>
      </c>
      <c r="M162" s="74">
        <v>31.817734634146344</v>
      </c>
      <c r="N162" s="74">
        <v>44.259846785653572</v>
      </c>
      <c r="O162" s="74">
        <v>28.393332410256409</v>
      </c>
      <c r="P162" s="74">
        <v>65.409819250450454</v>
      </c>
      <c r="Q162" s="74">
        <v>66.209380282608706</v>
      </c>
      <c r="R162" s="74">
        <v>47.641457205002709</v>
      </c>
      <c r="S162" s="74">
        <v>55.87879280923584</v>
      </c>
      <c r="T162" s="74">
        <v>0</v>
      </c>
      <c r="U162" s="74" t="s">
        <v>122</v>
      </c>
      <c r="V162" s="74" t="s">
        <v>122</v>
      </c>
      <c r="W162" s="74" t="s">
        <v>122</v>
      </c>
      <c r="X162" s="74" t="s">
        <v>122</v>
      </c>
      <c r="Y162" s="74" t="s">
        <v>122</v>
      </c>
      <c r="Z162" s="74" t="s">
        <v>122</v>
      </c>
      <c r="AA162" s="74" t="s">
        <v>122</v>
      </c>
      <c r="AB162" s="74" t="s">
        <v>122</v>
      </c>
      <c r="AC162" s="74" t="s">
        <v>122</v>
      </c>
      <c r="AD162" s="74" t="s">
        <v>122</v>
      </c>
      <c r="AE162" s="74" t="s">
        <v>122</v>
      </c>
      <c r="AF162" s="74" t="s">
        <v>122</v>
      </c>
      <c r="AG162" s="74" t="s">
        <v>122</v>
      </c>
      <c r="AH162" s="74" t="s">
        <v>122</v>
      </c>
      <c r="AI162" s="74" t="s">
        <v>122</v>
      </c>
    </row>
    <row r="163" spans="1:35" s="10" customFormat="1" ht="12.75">
      <c r="A163" s="75"/>
      <c r="B163" s="75"/>
      <c r="C163" s="75"/>
      <c r="D163" s="75"/>
      <c r="E163" s="75"/>
      <c r="F163" s="75"/>
      <c r="G163" s="76">
        <v>2070006</v>
      </c>
      <c r="H163" s="77" t="s">
        <v>68</v>
      </c>
      <c r="I163" s="73" t="s">
        <v>66</v>
      </c>
      <c r="J163" s="74">
        <v>0.45648482414407854</v>
      </c>
      <c r="K163" s="74">
        <v>0.18491357598268687</v>
      </c>
      <c r="L163" s="74">
        <v>0.47704396388524445</v>
      </c>
      <c r="M163" s="74">
        <v>0.51746344093906749</v>
      </c>
      <c r="N163" s="74">
        <v>0.71725374156984401</v>
      </c>
      <c r="O163" s="74">
        <v>0.45754762019051182</v>
      </c>
      <c r="P163" s="74">
        <v>1</v>
      </c>
      <c r="Q163" s="74">
        <v>1.0067523881758327</v>
      </c>
      <c r="R163" s="74">
        <v>0.72402254307329461</v>
      </c>
      <c r="S163" s="74">
        <v>0.83997243991607429</v>
      </c>
      <c r="T163" s="74">
        <v>0</v>
      </c>
      <c r="U163" s="74" t="s">
        <v>122</v>
      </c>
      <c r="V163" s="74" t="s">
        <v>122</v>
      </c>
      <c r="W163" s="74" t="s">
        <v>122</v>
      </c>
      <c r="X163" s="74" t="s">
        <v>122</v>
      </c>
      <c r="Y163" s="74" t="s">
        <v>122</v>
      </c>
      <c r="Z163" s="74" t="s">
        <v>122</v>
      </c>
      <c r="AA163" s="74" t="s">
        <v>122</v>
      </c>
      <c r="AB163" s="74" t="s">
        <v>122</v>
      </c>
      <c r="AC163" s="74" t="s">
        <v>122</v>
      </c>
      <c r="AD163" s="74" t="s">
        <v>122</v>
      </c>
      <c r="AE163" s="74" t="s">
        <v>122</v>
      </c>
      <c r="AF163" s="74" t="s">
        <v>122</v>
      </c>
      <c r="AG163" s="74" t="s">
        <v>122</v>
      </c>
      <c r="AH163" s="74" t="s">
        <v>122</v>
      </c>
      <c r="AI163" s="74" t="s">
        <v>122</v>
      </c>
    </row>
    <row r="164" spans="1:35" s="1" customFormat="1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6" spans="1:35" ht="16.5" thickBot="1">
      <c r="E166" s="85" t="s">
        <v>20</v>
      </c>
      <c r="I166" s="96" t="s">
        <v>136</v>
      </c>
      <c r="J166" s="96"/>
      <c r="K166" s="96"/>
      <c r="L166" s="96"/>
      <c r="M166" s="96"/>
      <c r="N166" s="96"/>
      <c r="O166" s="96"/>
      <c r="P166" s="96"/>
      <c r="Q166" s="96"/>
      <c r="R166" s="96"/>
      <c r="S166" s="96"/>
    </row>
    <row r="167" spans="1:35">
      <c r="E167" s="82" t="s">
        <v>133</v>
      </c>
      <c r="F167" s="82" t="s">
        <v>134</v>
      </c>
      <c r="G167" s="82" t="s">
        <v>135</v>
      </c>
      <c r="H167" s="82" t="s">
        <v>132</v>
      </c>
      <c r="I167" s="79" t="s">
        <v>8</v>
      </c>
      <c r="J167" s="78" t="s">
        <v>9</v>
      </c>
      <c r="K167" s="79" t="s">
        <v>10</v>
      </c>
      <c r="L167" s="79" t="s">
        <v>11</v>
      </c>
      <c r="M167" s="80" t="s">
        <v>12</v>
      </c>
      <c r="N167" s="80" t="s">
        <v>13</v>
      </c>
      <c r="O167" s="80" t="s">
        <v>14</v>
      </c>
      <c r="P167" s="80" t="s">
        <v>15</v>
      </c>
      <c r="Q167" s="80" t="s">
        <v>16</v>
      </c>
      <c r="R167" s="80" t="s">
        <v>17</v>
      </c>
      <c r="S167" s="81" t="s">
        <v>18</v>
      </c>
    </row>
    <row r="168" spans="1:35">
      <c r="E168" s="88" t="s">
        <v>3</v>
      </c>
      <c r="F168">
        <f>B10</f>
        <v>3</v>
      </c>
      <c r="G168" s="87">
        <f>B11</f>
        <v>1</v>
      </c>
      <c r="H168" t="str">
        <f>A4</f>
        <v>2016-10-05 P1-03.DLD</v>
      </c>
      <c r="I168" s="90">
        <f>J22</f>
        <v>31.478611666666666</v>
      </c>
      <c r="J168" s="90">
        <f t="shared" ref="J168:S168" si="40">K22</f>
        <v>14.301242091107749</v>
      </c>
      <c r="K168" s="90">
        <f t="shared" si="40"/>
        <v>32.168162763980405</v>
      </c>
      <c r="L168" s="90">
        <f t="shared" si="40"/>
        <v>36.224066090785911</v>
      </c>
      <c r="M168" s="90">
        <f t="shared" si="40"/>
        <v>47.320673866530825</v>
      </c>
      <c r="N168" s="90">
        <f t="shared" si="40"/>
        <v>30.922121004098358</v>
      </c>
      <c r="O168" s="90">
        <f t="shared" si="40"/>
        <v>72.301238228941685</v>
      </c>
      <c r="P168" s="90">
        <f t="shared" si="40"/>
        <v>74.149953456387991</v>
      </c>
      <c r="Q168" s="90">
        <f t="shared" si="40"/>
        <v>57.993770595690741</v>
      </c>
      <c r="R168" s="90">
        <f t="shared" si="40"/>
        <v>69.742172213069736</v>
      </c>
      <c r="S168" s="90">
        <f t="shared" si="40"/>
        <v>2.1995153846153848</v>
      </c>
    </row>
    <row r="169" spans="1:35">
      <c r="E169" s="88" t="s">
        <v>76</v>
      </c>
      <c r="F169">
        <f>B33</f>
        <v>3</v>
      </c>
      <c r="G169" s="87">
        <f>B34</f>
        <v>3</v>
      </c>
      <c r="H169" t="str">
        <f>A27</f>
        <v>2016-10-05 P2-04.DLD</v>
      </c>
      <c r="I169" s="90">
        <f>J45</f>
        <v>14.263725800000001</v>
      </c>
      <c r="J169" s="90">
        <f t="shared" ref="J169:S169" si="41">K45</f>
        <v>6.1322865288283745</v>
      </c>
      <c r="K169" s="90">
        <f t="shared" si="41"/>
        <v>13.707378016556852</v>
      </c>
      <c r="L169" s="90">
        <f t="shared" si="41"/>
        <v>14.306268360433606</v>
      </c>
      <c r="M169" s="90">
        <f t="shared" si="41"/>
        <v>17.328811968076074</v>
      </c>
      <c r="N169" s="90">
        <f t="shared" si="41"/>
        <v>13.881058392217104</v>
      </c>
      <c r="O169" s="90">
        <f t="shared" si="41"/>
        <v>35.481053858607659</v>
      </c>
      <c r="P169" s="90">
        <f t="shared" si="41"/>
        <v>36.498032656899987</v>
      </c>
      <c r="Q169" s="90">
        <f t="shared" si="41"/>
        <v>31.560037061165399</v>
      </c>
      <c r="R169" s="90">
        <f t="shared" si="41"/>
        <v>35.647012703988288</v>
      </c>
      <c r="S169" s="90">
        <f t="shared" si="41"/>
        <v>0.4883290792604798</v>
      </c>
    </row>
    <row r="170" spans="1:35">
      <c r="E170" s="88" t="s">
        <v>82</v>
      </c>
      <c r="F170">
        <f>B56</f>
        <v>3</v>
      </c>
      <c r="G170" s="87">
        <f>B57</f>
        <v>5</v>
      </c>
      <c r="H170" t="str">
        <f>A50</f>
        <v>2016-10-05 P3-03.DLD</v>
      </c>
      <c r="I170" s="90">
        <f>J68</f>
        <v>16.254385879999997</v>
      </c>
      <c r="J170" s="90">
        <f t="shared" ref="J170:S170" si="42">K68</f>
        <v>5.5781860615229446</v>
      </c>
      <c r="K170" s="90">
        <f t="shared" si="42"/>
        <v>15.240265193444841</v>
      </c>
      <c r="L170" s="90">
        <f t="shared" si="42"/>
        <v>17.824825216802168</v>
      </c>
      <c r="M170" s="90">
        <f t="shared" si="42"/>
        <v>25.469464194260485</v>
      </c>
      <c r="N170" s="90">
        <f t="shared" si="42"/>
        <v>18.815687564430789</v>
      </c>
      <c r="O170" s="90">
        <f t="shared" si="42"/>
        <v>35.685537600287823</v>
      </c>
      <c r="P170" s="90">
        <f t="shared" si="42"/>
        <v>36.496552476035447</v>
      </c>
      <c r="Q170" s="90">
        <f t="shared" si="42"/>
        <v>26.37470598624683</v>
      </c>
      <c r="R170" s="90">
        <f t="shared" si="42"/>
        <v>29.80009109403586</v>
      </c>
      <c r="S170" s="90">
        <f t="shared" si="42"/>
        <v>0.47470522423576772</v>
      </c>
    </row>
    <row r="171" spans="1:35">
      <c r="E171" s="88" t="s">
        <v>98</v>
      </c>
      <c r="F171">
        <f>B79</f>
        <v>2</v>
      </c>
      <c r="G171" s="87">
        <f>B80</f>
        <v>3</v>
      </c>
      <c r="H171" t="str">
        <f>A73</f>
        <v>2016-10-05 P4-03 RP1 + RP2.DLD</v>
      </c>
      <c r="I171" s="90">
        <f>J91</f>
        <v>39.079341666666664</v>
      </c>
      <c r="J171" s="90">
        <f t="shared" ref="J171:S171" si="43">K91</f>
        <v>12.98282232307951</v>
      </c>
      <c r="K171" s="90">
        <f t="shared" si="43"/>
        <v>31.545847271498562</v>
      </c>
      <c r="L171" s="90">
        <f t="shared" si="43"/>
        <v>33.883052168021678</v>
      </c>
      <c r="M171" s="90">
        <f t="shared" si="43"/>
        <v>41.013554083885211</v>
      </c>
      <c r="N171" s="90">
        <f t="shared" si="43"/>
        <v>37.987180932854947</v>
      </c>
      <c r="O171" s="90">
        <f t="shared" si="43"/>
        <v>90.327583288312624</v>
      </c>
      <c r="P171" s="90">
        <f t="shared" si="43"/>
        <v>96.359228680065186</v>
      </c>
      <c r="Q171" s="90">
        <f t="shared" si="43"/>
        <v>79.319818840579714</v>
      </c>
      <c r="R171" s="90">
        <f t="shared" si="43"/>
        <v>89.675430402930402</v>
      </c>
      <c r="S171" s="90">
        <f t="shared" si="43"/>
        <v>0.13723474436503572</v>
      </c>
    </row>
    <row r="172" spans="1:35">
      <c r="E172" s="88" t="s">
        <v>104</v>
      </c>
      <c r="F172">
        <f>B102</f>
        <v>2</v>
      </c>
      <c r="G172" s="87">
        <f>B103</f>
        <v>5</v>
      </c>
      <c r="H172" t="str">
        <f>A96</f>
        <v>2016-10-05 P5-01.DLD</v>
      </c>
      <c r="I172" s="90">
        <f>J114</f>
        <v>37.435389693333335</v>
      </c>
      <c r="J172" s="90">
        <f t="shared" ref="J172:S172" si="44">K114</f>
        <v>12.783111326273325</v>
      </c>
      <c r="K172" s="90">
        <f t="shared" si="44"/>
        <v>32.774179678999836</v>
      </c>
      <c r="L172" s="90">
        <f t="shared" si="44"/>
        <v>37.530900724932252</v>
      </c>
      <c r="M172" s="90">
        <f t="shared" si="44"/>
        <v>48.141053543895396</v>
      </c>
      <c r="N172" s="90">
        <f t="shared" si="44"/>
        <v>47.677896876600101</v>
      </c>
      <c r="O172" s="90">
        <f t="shared" si="44"/>
        <v>84.303223824428855</v>
      </c>
      <c r="P172" s="90">
        <f t="shared" si="44"/>
        <v>95.194481490323753</v>
      </c>
      <c r="Q172" s="90">
        <f t="shared" si="44"/>
        <v>79.304387766920016</v>
      </c>
      <c r="R172" s="90">
        <f t="shared" si="44"/>
        <v>89.508537197219184</v>
      </c>
      <c r="S172" s="90">
        <f t="shared" si="44"/>
        <v>1.5821463152114226</v>
      </c>
    </row>
    <row r="173" spans="1:35">
      <c r="E173" s="88" t="s">
        <v>118</v>
      </c>
      <c r="F173">
        <f>B125</f>
        <v>2</v>
      </c>
      <c r="G173" s="87">
        <f>B126</f>
        <v>1</v>
      </c>
      <c r="H173" t="str">
        <f>A119</f>
        <v>2016-10-05 P6-01.DLD</v>
      </c>
      <c r="I173" s="90">
        <f>J137</f>
        <v>37.199995293333338</v>
      </c>
      <c r="J173" s="90">
        <f t="shared" ref="J173:S173" si="45">K137</f>
        <v>14.202032233988906</v>
      </c>
      <c r="K173" s="90">
        <f t="shared" si="45"/>
        <v>35.279177158303767</v>
      </c>
      <c r="L173" s="90">
        <f t="shared" si="45"/>
        <v>38.96762405149051</v>
      </c>
      <c r="M173" s="90">
        <f t="shared" si="45"/>
        <v>51.742169826707446</v>
      </c>
      <c r="N173" s="90">
        <f t="shared" si="45"/>
        <v>46.041527049180331</v>
      </c>
      <c r="O173" s="90">
        <f t="shared" si="45"/>
        <v>86.081178041756658</v>
      </c>
      <c r="P173" s="90">
        <f t="shared" si="45"/>
        <v>87.872371834961996</v>
      </c>
      <c r="Q173" s="90">
        <f t="shared" si="45"/>
        <v>64.527460590258926</v>
      </c>
      <c r="R173" s="90">
        <f t="shared" si="45"/>
        <v>77.18585016291415</v>
      </c>
      <c r="S173" s="90">
        <f t="shared" si="45"/>
        <v>1.6735279487179486</v>
      </c>
    </row>
    <row r="174" spans="1:35">
      <c r="E174" s="88" t="s">
        <v>126</v>
      </c>
      <c r="F174">
        <f>B148</f>
        <v>2</v>
      </c>
      <c r="G174" s="87">
        <f>B149</f>
        <v>7</v>
      </c>
      <c r="H174" t="str">
        <f>A142</f>
        <v>2016-10-05 P7-02.DLD</v>
      </c>
      <c r="I174" s="90">
        <f>J160</f>
        <v>28.071125953333333</v>
      </c>
      <c r="J174" s="90">
        <f t="shared" ref="J174:S174" si="46">K160</f>
        <v>11.73974449487309</v>
      </c>
      <c r="K174" s="90">
        <f t="shared" si="46"/>
        <v>29.716206636256125</v>
      </c>
      <c r="L174" s="90">
        <f t="shared" si="46"/>
        <v>32.277013448509486</v>
      </c>
      <c r="M174" s="90">
        <f t="shared" si="46"/>
        <v>44.720765045045042</v>
      </c>
      <c r="N174" s="90">
        <f t="shared" si="46"/>
        <v>28.856850721367518</v>
      </c>
      <c r="O174" s="90">
        <f t="shared" si="46"/>
        <v>65.898392605405405</v>
      </c>
      <c r="P174" s="90">
        <f t="shared" si="46"/>
        <v>66.700608927536237</v>
      </c>
      <c r="Q174" s="90">
        <f t="shared" si="46"/>
        <v>48.13295296719231</v>
      </c>
      <c r="R174" s="90">
        <f t="shared" si="46"/>
        <v>56.375692592999819</v>
      </c>
      <c r="S174" s="90">
        <f t="shared" si="46"/>
        <v>0.49717310597726444</v>
      </c>
    </row>
    <row r="175" spans="1:35" ht="6.75" customHeight="1"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</row>
    <row r="176" spans="1:35">
      <c r="H176" s="84" t="s">
        <v>7</v>
      </c>
      <c r="I176" s="91">
        <f>MEDIAN(I168:I174)</f>
        <v>31.478611666666666</v>
      </c>
      <c r="J176" s="91">
        <f t="shared" ref="J176:S176" si="47">MEDIAN(J168:J174)</f>
        <v>12.783111326273325</v>
      </c>
      <c r="K176" s="91">
        <f t="shared" si="47"/>
        <v>31.545847271498562</v>
      </c>
      <c r="L176" s="91">
        <f t="shared" si="47"/>
        <v>33.883052168021678</v>
      </c>
      <c r="M176" s="91">
        <f t="shared" si="47"/>
        <v>44.720765045045042</v>
      </c>
      <c r="N176" s="91">
        <f t="shared" si="47"/>
        <v>30.922121004098358</v>
      </c>
      <c r="O176" s="91">
        <f t="shared" si="47"/>
        <v>72.301238228941685</v>
      </c>
      <c r="P176" s="91">
        <f t="shared" si="47"/>
        <v>74.149953456387991</v>
      </c>
      <c r="Q176" s="91">
        <f t="shared" si="47"/>
        <v>57.993770595690741</v>
      </c>
      <c r="R176" s="91">
        <f t="shared" si="47"/>
        <v>69.742172213069736</v>
      </c>
      <c r="S176" s="91">
        <f t="shared" si="47"/>
        <v>0.49717310597726444</v>
      </c>
    </row>
    <row r="177" spans="5:19">
      <c r="H177" s="84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</row>
    <row r="178" spans="5:19">
      <c r="I178" s="86"/>
    </row>
    <row r="179" spans="5:19" ht="16.5" thickBot="1">
      <c r="I179" s="96" t="s">
        <v>137</v>
      </c>
      <c r="J179" s="96"/>
      <c r="K179" s="96"/>
      <c r="L179" s="96"/>
      <c r="M179" s="96"/>
      <c r="N179" s="96"/>
      <c r="O179" s="96"/>
      <c r="P179" s="96"/>
      <c r="Q179" s="96"/>
      <c r="R179" s="96"/>
      <c r="S179" s="96"/>
    </row>
    <row r="180" spans="5:19">
      <c r="E180" s="82" t="s">
        <v>133</v>
      </c>
      <c r="F180" s="82" t="s">
        <v>134</v>
      </c>
      <c r="G180" s="82" t="s">
        <v>135</v>
      </c>
      <c r="H180" s="82" t="s">
        <v>132</v>
      </c>
      <c r="I180" s="79" t="s">
        <v>8</v>
      </c>
      <c r="J180" s="78" t="s">
        <v>9</v>
      </c>
      <c r="K180" s="79" t="s">
        <v>10</v>
      </c>
      <c r="L180" s="79" t="s">
        <v>11</v>
      </c>
      <c r="M180" s="80" t="s">
        <v>12</v>
      </c>
      <c r="N180" s="80" t="s">
        <v>13</v>
      </c>
      <c r="O180" s="80" t="s">
        <v>14</v>
      </c>
      <c r="P180" s="80" t="s">
        <v>15</v>
      </c>
      <c r="Q180" s="80" t="s">
        <v>16</v>
      </c>
      <c r="R180" s="80" t="s">
        <v>17</v>
      </c>
      <c r="S180" s="81" t="s">
        <v>18</v>
      </c>
    </row>
    <row r="181" spans="5:19">
      <c r="E181" s="88" t="s">
        <v>3</v>
      </c>
      <c r="F181">
        <f>F168</f>
        <v>3</v>
      </c>
      <c r="G181">
        <f t="shared" ref="G181:H181" si="48">G168</f>
        <v>1</v>
      </c>
      <c r="H181" t="str">
        <f t="shared" si="48"/>
        <v>2016-10-05 P1-03.DLD</v>
      </c>
      <c r="I181" s="92">
        <f ca="1">J23</f>
        <v>0.47017425839751559</v>
      </c>
      <c r="J181" s="92">
        <f t="shared" ref="J181:S181" ca="1" si="49">K23</f>
        <v>0.21179209934177887</v>
      </c>
      <c r="K181" s="92">
        <f t="shared" ca="1" si="49"/>
        <v>0.47398721270158511</v>
      </c>
      <c r="L181" s="92">
        <f t="shared" ca="1" si="49"/>
        <v>0.53239696887770871</v>
      </c>
      <c r="M181" s="92">
        <f t="shared" ca="1" si="49"/>
        <v>0.69372045891282452</v>
      </c>
      <c r="N181" s="92">
        <f t="shared" ca="1" si="49"/>
        <v>0.45077764591307506</v>
      </c>
      <c r="O181" s="92">
        <f t="shared" ca="1" si="49"/>
        <v>1</v>
      </c>
      <c r="P181" s="92">
        <f t="shared" ca="1" si="49"/>
        <v>1.0200319876184294</v>
      </c>
      <c r="Q181" s="92">
        <f t="shared" ca="1" si="49"/>
        <v>0.79734893297734677</v>
      </c>
      <c r="R181" s="92">
        <f t="shared" ca="1" si="49"/>
        <v>0.94845929781073479</v>
      </c>
      <c r="S181" s="92">
        <f t="shared" ca="1" si="49"/>
        <v>2.9895902920661618E-2</v>
      </c>
    </row>
    <row r="182" spans="5:19">
      <c r="E182" s="88" t="s">
        <v>76</v>
      </c>
      <c r="F182">
        <f t="shared" ref="F182:H187" si="50">F169</f>
        <v>3</v>
      </c>
      <c r="G182">
        <f t="shared" si="50"/>
        <v>3</v>
      </c>
      <c r="H182" t="str">
        <f t="shared" si="50"/>
        <v>2016-10-05 P2-04.DLD</v>
      </c>
      <c r="I182" s="92">
        <f ca="1">J46</f>
        <v>0.43390139572797981</v>
      </c>
      <c r="J182" s="92">
        <f t="shared" ref="J182:S182" ca="1" si="51">K46</f>
        <v>0.18495804360945362</v>
      </c>
      <c r="K182" s="92">
        <f t="shared" ca="1" si="51"/>
        <v>0.41134814664184388</v>
      </c>
      <c r="L182" s="92">
        <f t="shared" ca="1" si="51"/>
        <v>0.42823240841485888</v>
      </c>
      <c r="M182" s="92">
        <f t="shared" ca="1" si="51"/>
        <v>0.51738896150258962</v>
      </c>
      <c r="N182" s="92">
        <f t="shared" ca="1" si="51"/>
        <v>0.41233755778005216</v>
      </c>
      <c r="O182" s="92">
        <f t="shared" ca="1" si="51"/>
        <v>1</v>
      </c>
      <c r="P182" s="92">
        <f t="shared" ca="1" si="51"/>
        <v>1.0231112510048868</v>
      </c>
      <c r="Q182" s="92">
        <f t="shared" ca="1" si="51"/>
        <v>0.88420954809655605</v>
      </c>
      <c r="R182" s="92">
        <f t="shared" ca="1" si="51"/>
        <v>0.98786951467041806</v>
      </c>
      <c r="S182" s="92">
        <f t="shared" ca="1" si="51"/>
        <v>1.3525415090656256E-2</v>
      </c>
    </row>
    <row r="183" spans="5:19">
      <c r="E183" s="88" t="s">
        <v>82</v>
      </c>
      <c r="F183">
        <f t="shared" si="50"/>
        <v>3</v>
      </c>
      <c r="G183">
        <f t="shared" si="50"/>
        <v>5</v>
      </c>
      <c r="H183" t="str">
        <f t="shared" si="50"/>
        <v>2016-10-05 P3-03.DLD</v>
      </c>
      <c r="I183" s="92">
        <f ca="1">J69</f>
        <v>0.49162379880562213</v>
      </c>
      <c r="J183" s="92">
        <f t="shared" ref="J183:S183" ca="1" si="52">K69</f>
        <v>0.16728155129312047</v>
      </c>
      <c r="K183" s="92">
        <f t="shared" ca="1" si="52"/>
        <v>0.45472826124219989</v>
      </c>
      <c r="L183" s="92">
        <f t="shared" ca="1" si="52"/>
        <v>0.53049672975725126</v>
      </c>
      <c r="M183" s="92">
        <f t="shared" ca="1" si="52"/>
        <v>0.75608817390907679</v>
      </c>
      <c r="N183" s="92">
        <f t="shared" ca="1" si="52"/>
        <v>0.55571826761149756</v>
      </c>
      <c r="O183" s="92">
        <f t="shared" ca="1" si="52"/>
        <v>1</v>
      </c>
      <c r="P183" s="92">
        <f t="shared" ca="1" si="52"/>
        <v>1.0172074080542541</v>
      </c>
      <c r="Q183" s="92">
        <f t="shared" ca="1" si="52"/>
        <v>0.73469923863664222</v>
      </c>
      <c r="R183" s="92">
        <f t="shared" ca="1" si="52"/>
        <v>0.82110425222878902</v>
      </c>
      <c r="S183" s="92">
        <f t="shared" ca="1" si="52"/>
        <v>1.3072730074489841E-2</v>
      </c>
    </row>
    <row r="184" spans="5:19">
      <c r="E184" s="88" t="s">
        <v>98</v>
      </c>
      <c r="F184">
        <f t="shared" si="50"/>
        <v>2</v>
      </c>
      <c r="G184">
        <f t="shared" si="50"/>
        <v>3</v>
      </c>
      <c r="H184" t="str">
        <f t="shared" si="50"/>
        <v>2016-10-05 P4-03 RP1 + RP2.DLD</v>
      </c>
      <c r="I184" s="92">
        <f ca="1">J92</f>
        <v>0.46746642625207124</v>
      </c>
      <c r="J184" s="92">
        <f t="shared" ref="J184:S184" ca="1" si="53">K92</f>
        <v>0.1539802492107733</v>
      </c>
      <c r="K184" s="92">
        <f t="shared" ca="1" si="53"/>
        <v>0.37225665623056736</v>
      </c>
      <c r="L184" s="92">
        <f t="shared" ca="1" si="53"/>
        <v>0.3988235628818626</v>
      </c>
      <c r="M184" s="92">
        <f t="shared" ca="1" si="53"/>
        <v>0.48152727889385627</v>
      </c>
      <c r="N184" s="92">
        <f t="shared" ca="1" si="53"/>
        <v>0.44326916852474479</v>
      </c>
      <c r="O184" s="92">
        <f t="shared" ca="1" si="53"/>
        <v>1</v>
      </c>
      <c r="P184" s="92">
        <f t="shared" ca="1" si="53"/>
        <v>1.0610119953371391</v>
      </c>
      <c r="Q184" s="92">
        <f t="shared" ca="1" si="53"/>
        <v>0.87291654899896443</v>
      </c>
      <c r="R184" s="92">
        <f t="shared" ca="1" si="53"/>
        <v>0.97615334799859166</v>
      </c>
      <c r="S184" s="92">
        <f t="shared" ca="1" si="53"/>
        <v>1.4930349259803446E-3</v>
      </c>
    </row>
    <row r="185" spans="5:19">
      <c r="E185" s="88" t="s">
        <v>104</v>
      </c>
      <c r="F185">
        <f t="shared" si="50"/>
        <v>2</v>
      </c>
      <c r="G185">
        <f t="shared" si="50"/>
        <v>5</v>
      </c>
      <c r="H185" t="str">
        <f t="shared" si="50"/>
        <v>2016-10-05 P5-01.DLD</v>
      </c>
      <c r="I185" s="92">
        <f ca="1">J115</f>
        <v>0.47928380233426149</v>
      </c>
      <c r="J185" s="92">
        <f t="shared" ref="J185:S185" ca="1" si="54">K115</f>
        <v>0.16227054071463934</v>
      </c>
      <c r="K185" s="92">
        <f t="shared" ca="1" si="54"/>
        <v>0.41394182831373821</v>
      </c>
      <c r="L185" s="92">
        <f t="shared" ca="1" si="54"/>
        <v>0.47281852024518234</v>
      </c>
      <c r="M185" s="92">
        <f t="shared" ca="1" si="54"/>
        <v>0.60494555214679291</v>
      </c>
      <c r="N185" s="92">
        <f t="shared" ca="1" si="54"/>
        <v>0.59607338558805123</v>
      </c>
      <c r="O185" s="92">
        <f t="shared" ca="1" si="54"/>
        <v>1</v>
      </c>
      <c r="P185" s="92">
        <f t="shared" ca="1" si="54"/>
        <v>1.1230976172525158</v>
      </c>
      <c r="Q185" s="92">
        <f t="shared" ca="1" si="54"/>
        <v>0.93511977369925336</v>
      </c>
      <c r="R185" s="92">
        <f t="shared" ca="1" si="54"/>
        <v>1.0439825276838657</v>
      </c>
      <c r="S185" s="92">
        <f t="shared" ca="1" si="54"/>
        <v>1.8443230238770505E-2</v>
      </c>
    </row>
    <row r="186" spans="5:19">
      <c r="E186" s="88" t="s">
        <v>118</v>
      </c>
      <c r="F186">
        <f t="shared" si="50"/>
        <v>2</v>
      </c>
      <c r="G186">
        <f t="shared" si="50"/>
        <v>1</v>
      </c>
      <c r="H186" t="str">
        <f t="shared" si="50"/>
        <v>2016-10-05 P6-01.DLD</v>
      </c>
      <c r="I186" s="92">
        <f>J138</f>
        <v>0.46668484340241317</v>
      </c>
      <c r="J186" s="92">
        <f t="shared" ref="J186:S186" si="55">K138</f>
        <v>0.17665422307688713</v>
      </c>
      <c r="K186" s="92">
        <f t="shared" si="55"/>
        <v>0.43661268412280241</v>
      </c>
      <c r="L186" s="92">
        <f t="shared" si="55"/>
        <v>0.48103849999650772</v>
      </c>
      <c r="M186" s="92">
        <f t="shared" si="55"/>
        <v>0.63678739188143385</v>
      </c>
      <c r="N186" s="92">
        <f t="shared" si="55"/>
        <v>0.56374194371282782</v>
      </c>
      <c r="O186" s="92">
        <f t="shared" si="55"/>
        <v>1</v>
      </c>
      <c r="P186" s="92">
        <f t="shared" si="55"/>
        <v>1.0152962700218371</v>
      </c>
      <c r="Q186" s="92">
        <f t="shared" si="55"/>
        <v>0.74515939017741839</v>
      </c>
      <c r="R186" s="92">
        <f t="shared" si="55"/>
        <v>0.88165455116557334</v>
      </c>
      <c r="S186" s="92">
        <f t="shared" si="55"/>
        <v>1.9105357715554248E-2</v>
      </c>
    </row>
    <row r="187" spans="5:19">
      <c r="E187" s="88" t="s">
        <v>126</v>
      </c>
      <c r="F187">
        <f t="shared" si="50"/>
        <v>2</v>
      </c>
      <c r="G187">
        <f t="shared" si="50"/>
        <v>7</v>
      </c>
      <c r="H187" t="str">
        <f t="shared" si="50"/>
        <v>2016-10-05 P7-02.DLD</v>
      </c>
      <c r="I187" s="92">
        <f>J161</f>
        <v>0.46051446769740367</v>
      </c>
      <c r="J187" s="92">
        <f t="shared" ref="J187:S187" si="56">K161</f>
        <v>0.19095665978208914</v>
      </c>
      <c r="K187" s="92">
        <f t="shared" si="56"/>
        <v>0.48092118114285587</v>
      </c>
      <c r="L187" s="92">
        <f t="shared" si="56"/>
        <v>0.52104098655479292</v>
      </c>
      <c r="M187" s="92">
        <f t="shared" si="56"/>
        <v>0.71935003379520013</v>
      </c>
      <c r="N187" s="92">
        <f t="shared" si="56"/>
        <v>0.46156938413085236</v>
      </c>
      <c r="O187" s="92">
        <f t="shared" si="56"/>
        <v>1</v>
      </c>
      <c r="P187" s="92">
        <f t="shared" si="56"/>
        <v>1.0067023256960879</v>
      </c>
      <c r="Q187" s="92">
        <f t="shared" si="56"/>
        <v>0.72606865112982943</v>
      </c>
      <c r="R187" s="92">
        <f t="shared" si="56"/>
        <v>0.84115889073565087</v>
      </c>
      <c r="S187" s="92">
        <f t="shared" si="56"/>
        <v>7.4140405499796532E-3</v>
      </c>
    </row>
    <row r="188" spans="5:19" ht="7.5" customHeight="1"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</row>
    <row r="189" spans="5:19">
      <c r="H189" s="84" t="s">
        <v>7</v>
      </c>
      <c r="I189" s="93">
        <f ca="1">MEDIAN(I181:I187)</f>
        <v>0.46746642625207124</v>
      </c>
      <c r="J189" s="93">
        <f t="shared" ref="J189:S189" ca="1" si="57">MEDIAN(J181:J187)</f>
        <v>0.17665422307688713</v>
      </c>
      <c r="K189" s="93">
        <f t="shared" ca="1" si="57"/>
        <v>0.43661268412280241</v>
      </c>
      <c r="L189" s="93">
        <f t="shared" ca="1" si="57"/>
        <v>0.48103849999650772</v>
      </c>
      <c r="M189" s="93">
        <f t="shared" ca="1" si="57"/>
        <v>0.63678739188143385</v>
      </c>
      <c r="N189" s="93">
        <f t="shared" ca="1" si="57"/>
        <v>0.46156938413085236</v>
      </c>
      <c r="O189" s="93">
        <f ca="1">MEDIAN(O181:O187)</f>
        <v>1</v>
      </c>
      <c r="P189" s="93">
        <f t="shared" ca="1" si="57"/>
        <v>1.0200319876184294</v>
      </c>
      <c r="Q189" s="93">
        <f t="shared" ca="1" si="57"/>
        <v>0.79734893297734677</v>
      </c>
      <c r="R189" s="93">
        <f t="shared" ca="1" si="57"/>
        <v>0.94845929781073479</v>
      </c>
      <c r="S189" s="93">
        <f t="shared" ca="1" si="57"/>
        <v>1.3525415090656256E-2</v>
      </c>
    </row>
    <row r="190" spans="5:19">
      <c r="H190" s="84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</row>
  </sheetData>
  <mergeCells count="3">
    <mergeCell ref="A1:H1"/>
    <mergeCell ref="I166:S166"/>
    <mergeCell ref="I179:S179"/>
  </mergeCells>
  <conditionalFormatting sqref="G4:G17 G27:G40 G50:G63 G73:G86 G96:G109 G119:G132 G142:G155">
    <cfRule type="expression" dxfId="23" priority="78">
      <formula>NOT(G4="")</formula>
    </cfRule>
  </conditionalFormatting>
  <conditionalFormatting sqref="B10 B33 B56 B79 B102 B125 B148">
    <cfRule type="expression" dxfId="22" priority="77">
      <formula>OR(B10&lt;1,B10&gt;nSamples,NOT(B10=INT(B10)))</formula>
    </cfRule>
  </conditionalFormatting>
  <conditionalFormatting sqref="B11 B34 B57 B80 B103 B126 B149">
    <cfRule type="expression" dxfId="21" priority="76">
      <formula>OR(B11&lt;1,B11&gt;SubsamplesPerSample,NOT(B11=INT(B11)))</formula>
    </cfRule>
  </conditionalFormatting>
  <conditionalFormatting sqref="G18:G25 G41:G48 G64:G71">
    <cfRule type="expression" dxfId="20" priority="79">
      <formula>AND(NOT(ISBLANK(G18)),G18&lt;=MAX(G$2:G17))</formula>
    </cfRule>
  </conditionalFormatting>
  <conditionalFormatting sqref="G41:G48 G64:G71 G87:G94 G110:G117 G133:G140 G156:G163">
    <cfRule type="expression" dxfId="19" priority="51">
      <formula>AND(NOT(ISBLANK(G41)),G41&lt;=MAX(G$6:G40))</formula>
    </cfRule>
  </conditionalFormatting>
  <dataValidations disablePrompts="1" count="2">
    <dataValidation allowBlank="1" showInputMessage="1" showErrorMessage="1" errorTitle="Cell must be blank" sqref="G19 G157 G134 G111 G88 G65 G42"/>
    <dataValidation type="custom" allowBlank="1" showInputMessage="1" showErrorMessage="1" errorTitle="Cell must be blank" sqref="G4:G18 G142:G156 G119:G133 G96:G110 G73:G87 G50:G64 G27:G41">
      <formula1>""</formula1>
    </dataValidation>
  </dataValidations>
  <hyperlinks>
    <hyperlink ref="E168" location="RP1_summary_IOC115!A4" display="P1"/>
    <hyperlink ref="E169" location="RP1_summary_IOC115!A27" display="P2"/>
    <hyperlink ref="E170" location="RP1_summary_IOC115!A50" display="P3"/>
    <hyperlink ref="E171" location="RP1_summary_IOC115!A73" display="P4"/>
    <hyperlink ref="E172" location="RP1_summary_IOC115!A96" display="P5"/>
    <hyperlink ref="E173" location="RP1_summary_IOC115!A119" display="P6"/>
    <hyperlink ref="E174" location="RP1_summary_IOC115!A142" display="P7"/>
    <hyperlink ref="E181" location="RP1_summary_IOC115!A4" display="P1"/>
    <hyperlink ref="E182" location="RP1_summary_IOC115!A27" display="P2"/>
    <hyperlink ref="E183" location="RP1_summary_IOC115!A50" display="P3"/>
    <hyperlink ref="E184" location="RP1_summary_IOC115!A73" display="P4"/>
    <hyperlink ref="E185" location="RP1_summary_IOC115!A96" display="P5"/>
    <hyperlink ref="E186" location="RP1_summary_IOC115!A119" display="P6"/>
    <hyperlink ref="E187" location="RP1_summary_IOC115!A142" display="P7"/>
  </hyperlinks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90"/>
  <sheetViews>
    <sheetView topLeftCell="D172" workbookViewId="0">
      <selection activeCell="E167" sqref="E167"/>
    </sheetView>
  </sheetViews>
  <sheetFormatPr baseColWidth="10" defaultRowHeight="15"/>
  <sheetData>
    <row r="1" spans="1:35" ht="18.75">
      <c r="A1" s="95" t="s">
        <v>138</v>
      </c>
      <c r="B1" s="95"/>
      <c r="C1" s="95"/>
      <c r="D1" s="95"/>
      <c r="E1" s="95"/>
      <c r="F1" s="95"/>
      <c r="G1" s="95"/>
      <c r="H1" s="95"/>
      <c r="I1" s="83" t="s">
        <v>70</v>
      </c>
      <c r="J1" s="79" t="s">
        <v>8</v>
      </c>
      <c r="K1" s="81" t="s">
        <v>140</v>
      </c>
      <c r="L1" s="81" t="s">
        <v>141</v>
      </c>
      <c r="M1" s="81" t="s">
        <v>142</v>
      </c>
      <c r="N1" s="79" t="s">
        <v>143</v>
      </c>
      <c r="O1" s="79" t="s">
        <v>144</v>
      </c>
      <c r="P1" s="79" t="s">
        <v>145</v>
      </c>
      <c r="Q1" s="79" t="s">
        <v>146</v>
      </c>
      <c r="R1" s="79" t="s">
        <v>147</v>
      </c>
      <c r="S1" s="79" t="s">
        <v>148</v>
      </c>
      <c r="T1" s="79" t="s">
        <v>149</v>
      </c>
      <c r="U1" s="80" t="s">
        <v>150</v>
      </c>
      <c r="V1" s="80" t="s">
        <v>151</v>
      </c>
      <c r="W1" s="81" t="s">
        <v>152</v>
      </c>
    </row>
    <row r="2" spans="1:35" s="1" customFormat="1" ht="12.75" customHeigh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1" customFormat="1" ht="12.75" customHeight="1" thickBot="1">
      <c r="A3" s="2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0" customFormat="1" ht="13.5" thickTop="1">
      <c r="A4" s="4" t="s">
        <v>1</v>
      </c>
      <c r="B4" s="5"/>
      <c r="C4" s="5"/>
      <c r="D4" s="5"/>
      <c r="E4" s="5"/>
      <c r="F4" s="5"/>
      <c r="G4" s="6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s="10" customFormat="1" ht="12.75">
      <c r="A5" s="11" t="s">
        <v>2</v>
      </c>
      <c r="B5" s="12" t="s">
        <v>3</v>
      </c>
      <c r="C5" s="13" t="s">
        <v>139</v>
      </c>
      <c r="D5" s="14" t="s">
        <v>5</v>
      </c>
      <c r="E5" s="15" t="s">
        <v>6</v>
      </c>
      <c r="F5" s="16">
        <v>2236</v>
      </c>
      <c r="G5" s="17"/>
      <c r="H5" s="18" t="s">
        <v>7</v>
      </c>
      <c r="I5" s="19" t="s">
        <v>0</v>
      </c>
      <c r="J5" s="19" t="s">
        <v>8</v>
      </c>
      <c r="K5" s="19" t="s">
        <v>140</v>
      </c>
      <c r="L5" s="19" t="s">
        <v>141</v>
      </c>
      <c r="M5" s="19" t="s">
        <v>142</v>
      </c>
      <c r="N5" s="19" t="s">
        <v>143</v>
      </c>
      <c r="O5" s="19" t="s">
        <v>144</v>
      </c>
      <c r="P5" s="19" t="s">
        <v>145</v>
      </c>
      <c r="Q5" s="19" t="s">
        <v>146</v>
      </c>
      <c r="R5" s="19" t="s">
        <v>147</v>
      </c>
      <c r="S5" s="19" t="s">
        <v>148</v>
      </c>
      <c r="T5" s="19" t="s">
        <v>149</v>
      </c>
      <c r="U5" s="19" t="s">
        <v>150</v>
      </c>
      <c r="V5" s="19" t="s">
        <v>151</v>
      </c>
      <c r="W5" s="20" t="s">
        <v>152</v>
      </c>
      <c r="X5" s="20"/>
      <c r="Y5" s="20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s="31" customFormat="1" ht="12.75">
      <c r="A6" s="22" t="s">
        <v>19</v>
      </c>
      <c r="B6" s="23" t="s">
        <v>153</v>
      </c>
      <c r="C6" s="24"/>
      <c r="D6" s="25" t="s">
        <v>21</v>
      </c>
      <c r="E6" s="24">
        <v>37</v>
      </c>
      <c r="F6" s="23" t="s">
        <v>22</v>
      </c>
      <c r="G6" s="26"/>
      <c r="H6" s="27" t="s">
        <v>23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  <c r="X6" s="29"/>
      <c r="Y6" s="29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s="10" customFormat="1" ht="12.75">
      <c r="A7" s="32" t="s">
        <v>24</v>
      </c>
      <c r="B7" s="33" t="s">
        <v>25</v>
      </c>
      <c r="C7" s="34"/>
      <c r="D7" s="35" t="s">
        <v>26</v>
      </c>
      <c r="E7" s="34">
        <v>157.36000000000001</v>
      </c>
      <c r="F7" s="36" t="s">
        <v>27</v>
      </c>
      <c r="G7" s="17"/>
      <c r="H7" s="37" t="s">
        <v>28</v>
      </c>
      <c r="I7" s="38"/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40">
        <v>0</v>
      </c>
      <c r="X7" s="40"/>
      <c r="Y7" s="40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s="10" customFormat="1" ht="12.75">
      <c r="A8" s="32" t="s">
        <v>29</v>
      </c>
      <c r="B8" s="33"/>
      <c r="C8" s="34"/>
      <c r="D8" s="35" t="s">
        <v>30</v>
      </c>
      <c r="E8" s="34">
        <v>1.5961000000000001</v>
      </c>
      <c r="F8" s="36" t="s">
        <v>31</v>
      </c>
      <c r="G8" s="17"/>
      <c r="H8" s="41" t="s">
        <v>32</v>
      </c>
      <c r="I8" s="41"/>
      <c r="J8" s="41">
        <v>0</v>
      </c>
      <c r="K8" s="41">
        <v>2</v>
      </c>
      <c r="L8" s="41">
        <v>10</v>
      </c>
      <c r="M8" s="41">
        <v>4</v>
      </c>
      <c r="N8" s="41">
        <v>10</v>
      </c>
      <c r="O8" s="41">
        <v>10</v>
      </c>
      <c r="P8" s="41">
        <v>5</v>
      </c>
      <c r="Q8" s="41">
        <v>5</v>
      </c>
      <c r="R8" s="41">
        <v>10</v>
      </c>
      <c r="S8" s="41">
        <v>100</v>
      </c>
      <c r="T8" s="41">
        <v>20</v>
      </c>
      <c r="U8" s="41">
        <v>5</v>
      </c>
      <c r="V8" s="41">
        <v>2</v>
      </c>
      <c r="W8" s="41">
        <v>1</v>
      </c>
      <c r="X8" s="41"/>
      <c r="Y8" s="41"/>
      <c r="Z8" s="41"/>
      <c r="AA8" s="42"/>
      <c r="AB8" s="42"/>
      <c r="AC8" s="42"/>
      <c r="AD8" s="42"/>
      <c r="AE8" s="42"/>
      <c r="AF8" s="42"/>
      <c r="AG8" s="42"/>
      <c r="AH8" s="42"/>
      <c r="AI8" s="42"/>
    </row>
    <row r="9" spans="1:35" s="10" customFormat="1" ht="12.75">
      <c r="A9" s="32" t="s">
        <v>33</v>
      </c>
      <c r="B9" s="33"/>
      <c r="C9" s="34"/>
      <c r="D9" s="35" t="s">
        <v>34</v>
      </c>
      <c r="E9" s="34">
        <v>0</v>
      </c>
      <c r="F9" s="36" t="s">
        <v>31</v>
      </c>
      <c r="G9" s="17"/>
      <c r="H9" s="41" t="s">
        <v>35</v>
      </c>
      <c r="I9" s="41"/>
      <c r="J9" s="43">
        <v>5.4745370370370373E-3</v>
      </c>
      <c r="K9" s="43">
        <v>1.861111111111111E-2</v>
      </c>
      <c r="L9" s="43">
        <v>2.388888888888889E-2</v>
      </c>
      <c r="M9" s="43">
        <v>2.6817129629629632E-2</v>
      </c>
      <c r="N9" s="43">
        <v>3.2372685185185185E-2</v>
      </c>
      <c r="O9" s="43">
        <v>3.7581018518518521E-2</v>
      </c>
      <c r="P9" s="43">
        <v>4.0775462962962965E-2</v>
      </c>
      <c r="Q9" s="43">
        <v>5.1446759259259262E-2</v>
      </c>
      <c r="R9" s="43">
        <v>5.5081018518518515E-2</v>
      </c>
      <c r="S9" s="43">
        <v>5.8217592592592592E-2</v>
      </c>
      <c r="T9" s="43">
        <v>6.1956018518518514E-2</v>
      </c>
      <c r="U9" s="43">
        <v>8.1944444444444445E-2</v>
      </c>
      <c r="V9" s="43">
        <v>8.7233796296296295E-2</v>
      </c>
      <c r="W9" s="43">
        <v>9.9247685185185189E-2</v>
      </c>
      <c r="X9" s="43"/>
      <c r="Y9" s="43"/>
      <c r="Z9" s="44"/>
      <c r="AA9" s="37"/>
      <c r="AB9" s="37"/>
      <c r="AC9" s="37"/>
      <c r="AD9" s="37"/>
      <c r="AE9" s="37"/>
      <c r="AF9" s="37"/>
      <c r="AG9" s="37"/>
      <c r="AH9" s="37"/>
      <c r="AI9" s="37"/>
    </row>
    <row r="10" spans="1:35" s="10" customFormat="1" ht="12.75">
      <c r="A10" s="32" t="s">
        <v>36</v>
      </c>
      <c r="B10" s="45">
        <v>3</v>
      </c>
      <c r="C10" s="34"/>
      <c r="D10" s="35" t="s">
        <v>37</v>
      </c>
      <c r="E10" s="34">
        <v>83.6</v>
      </c>
      <c r="F10" s="36" t="s">
        <v>38</v>
      </c>
      <c r="G10" s="17"/>
      <c r="H10" s="41" t="s">
        <v>39</v>
      </c>
      <c r="I10" s="43"/>
      <c r="J10" s="43">
        <v>7.2685185185185188E-3</v>
      </c>
      <c r="K10" s="43">
        <v>2.0613425925925927E-2</v>
      </c>
      <c r="L10" s="43">
        <v>2.4849537037037035E-2</v>
      </c>
      <c r="M10" s="43">
        <v>3.0914351851851849E-2</v>
      </c>
      <c r="N10" s="43">
        <v>3.5532407407407408E-2</v>
      </c>
      <c r="O10" s="43">
        <v>3.965277777777778E-2</v>
      </c>
      <c r="P10" s="43">
        <v>4.1608796296296297E-2</v>
      </c>
      <c r="Q10" s="43">
        <v>5.3749999999999999E-2</v>
      </c>
      <c r="R10" s="43">
        <v>5.6979166666666664E-2</v>
      </c>
      <c r="S10" s="43">
        <v>6.0868055555555557E-2</v>
      </c>
      <c r="T10" s="43">
        <v>6.322916666666667E-2</v>
      </c>
      <c r="U10" s="43">
        <v>8.306712962962963E-2</v>
      </c>
      <c r="V10" s="43">
        <v>8.9039351851851856E-2</v>
      </c>
      <c r="W10" s="43">
        <v>0.10055555555555555</v>
      </c>
      <c r="X10" s="43"/>
      <c r="Y10" s="43"/>
      <c r="Z10" s="46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s="10" customFormat="1" ht="12.75">
      <c r="A11" s="32" t="s">
        <v>40</v>
      </c>
      <c r="B11" s="47">
        <v>2</v>
      </c>
      <c r="C11" s="34"/>
      <c r="D11" s="35" t="s">
        <v>41</v>
      </c>
      <c r="E11" s="34">
        <v>0.92</v>
      </c>
      <c r="F11" s="34"/>
      <c r="G11" s="17"/>
      <c r="H11" s="41" t="s">
        <v>42</v>
      </c>
      <c r="I11" s="43"/>
      <c r="J11" s="41">
        <v>78</v>
      </c>
      <c r="K11" s="41">
        <v>86</v>
      </c>
      <c r="L11" s="41">
        <v>42</v>
      </c>
      <c r="M11" s="41">
        <v>177</v>
      </c>
      <c r="N11" s="41">
        <v>136</v>
      </c>
      <c r="O11" s="41">
        <v>89</v>
      </c>
      <c r="P11" s="41">
        <v>36</v>
      </c>
      <c r="Q11" s="41">
        <v>100</v>
      </c>
      <c r="R11" s="41">
        <v>82</v>
      </c>
      <c r="S11" s="41">
        <v>115</v>
      </c>
      <c r="T11" s="41">
        <v>55</v>
      </c>
      <c r="U11" s="41">
        <v>48</v>
      </c>
      <c r="V11" s="41">
        <v>78</v>
      </c>
      <c r="W11" s="41">
        <v>57</v>
      </c>
      <c r="X11" s="41"/>
      <c r="Y11" s="41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s="10" customFormat="1" ht="12.75">
      <c r="A12" s="36" t="s">
        <v>43</v>
      </c>
      <c r="B12" s="48">
        <v>1.5</v>
      </c>
      <c r="C12" s="49" t="s">
        <v>44</v>
      </c>
      <c r="D12" s="35" t="s">
        <v>45</v>
      </c>
      <c r="E12" s="45" t="s">
        <v>46</v>
      </c>
      <c r="F12" s="34"/>
      <c r="G12" s="17"/>
      <c r="H12" s="50" t="s">
        <v>154</v>
      </c>
      <c r="I12" s="51" t="s">
        <v>27</v>
      </c>
      <c r="J12" s="52">
        <v>131.7115</v>
      </c>
      <c r="K12" s="52">
        <v>101.27249999999999</v>
      </c>
      <c r="L12" s="52">
        <v>97.098100000000002</v>
      </c>
      <c r="M12" s="52">
        <v>91.435900000000004</v>
      </c>
      <c r="N12" s="52">
        <v>82.9495</v>
      </c>
      <c r="O12" s="52">
        <v>65.990099999999998</v>
      </c>
      <c r="P12" s="52">
        <v>53.795200000000001</v>
      </c>
      <c r="Q12" s="52">
        <v>114.9922</v>
      </c>
      <c r="R12" s="52">
        <v>97.624099999999999</v>
      </c>
      <c r="S12" s="52">
        <v>78.778599999999997</v>
      </c>
      <c r="T12" s="52">
        <v>55.938600000000001</v>
      </c>
      <c r="U12" s="52">
        <v>128.43129999999999</v>
      </c>
      <c r="V12" s="52">
        <v>63.071300000000001</v>
      </c>
      <c r="W12" s="52">
        <v>97.407700000000006</v>
      </c>
      <c r="X12" s="52"/>
      <c r="Y12" s="52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s="10" customFormat="1" ht="12.75">
      <c r="A13" s="32" t="s">
        <v>48</v>
      </c>
      <c r="B13" s="53">
        <v>3</v>
      </c>
      <c r="C13" s="49" t="s">
        <v>49</v>
      </c>
      <c r="D13" s="54" t="s">
        <v>50</v>
      </c>
      <c r="E13" s="55">
        <v>-2.1337999999999999</v>
      </c>
      <c r="F13" s="36" t="s">
        <v>51</v>
      </c>
      <c r="G13" s="17"/>
      <c r="H13" s="56" t="s">
        <v>155</v>
      </c>
      <c r="I13" s="57" t="s">
        <v>51</v>
      </c>
      <c r="J13" s="58">
        <v>51.070999999999998</v>
      </c>
      <c r="K13" s="58">
        <v>10.648</v>
      </c>
      <c r="L13" s="58">
        <v>13.803000000000001</v>
      </c>
      <c r="M13" s="58">
        <v>14.9861</v>
      </c>
      <c r="N13" s="58">
        <v>28.0989</v>
      </c>
      <c r="O13" s="58">
        <v>55.5077</v>
      </c>
      <c r="P13" s="58">
        <v>58.366900000000001</v>
      </c>
      <c r="Q13" s="58">
        <v>62.212000000000003</v>
      </c>
      <c r="R13" s="58">
        <v>59.944400000000002</v>
      </c>
      <c r="S13" s="58">
        <v>92.381399999999999</v>
      </c>
      <c r="T13" s="58">
        <v>91.7898</v>
      </c>
      <c r="U13" s="58">
        <v>153.45959999999999</v>
      </c>
      <c r="V13" s="58">
        <v>114.8112</v>
      </c>
      <c r="W13" s="58">
        <v>3.3521999999999998</v>
      </c>
      <c r="X13" s="58"/>
      <c r="Y13" s="58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s="10" customFormat="1" ht="12.75">
      <c r="A14" s="59" t="s">
        <v>53</v>
      </c>
      <c r="B14" s="60">
        <v>2</v>
      </c>
      <c r="C14" s="49" t="s">
        <v>54</v>
      </c>
      <c r="D14" s="54" t="s">
        <v>55</v>
      </c>
      <c r="E14" s="34">
        <v>2.53E-2</v>
      </c>
      <c r="F14" s="34"/>
      <c r="G14" s="17"/>
      <c r="H14" s="61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s="10" customFormat="1" ht="12.75">
      <c r="A15" s="34"/>
      <c r="B15" s="34"/>
      <c r="C15" s="34"/>
      <c r="D15" s="34"/>
      <c r="E15" s="34"/>
      <c r="F15" s="63"/>
      <c r="G15" s="17"/>
      <c r="H15" s="61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s="10" customFormat="1" ht="12.75">
      <c r="A16" s="34"/>
      <c r="B16" s="34"/>
      <c r="C16" s="34"/>
      <c r="D16" s="34"/>
      <c r="E16" s="34"/>
      <c r="F16" s="34"/>
      <c r="G16" s="17"/>
      <c r="H16" s="61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s="1" customFormat="1" ht="13.5" thickBot="1">
      <c r="A17" s="34"/>
      <c r="B17" s="34"/>
      <c r="C17" s="34"/>
      <c r="D17" s="34"/>
      <c r="E17" s="34"/>
      <c r="F17" s="34"/>
      <c r="G17" s="17"/>
      <c r="H17" s="61"/>
      <c r="I17" s="27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s="10" customFormat="1" ht="12.75">
      <c r="A18" s="64"/>
      <c r="B18" s="65"/>
      <c r="C18" s="65"/>
      <c r="D18" s="64"/>
      <c r="E18" s="65"/>
      <c r="F18" s="65"/>
      <c r="G18" s="66"/>
      <c r="H18" s="67" t="s">
        <v>56</v>
      </c>
      <c r="I18" s="68" t="s">
        <v>57</v>
      </c>
      <c r="J18" s="69">
        <v>0</v>
      </c>
      <c r="K18" s="69">
        <v>2</v>
      </c>
      <c r="L18" s="69">
        <v>12</v>
      </c>
      <c r="M18" s="69">
        <v>16</v>
      </c>
      <c r="N18" s="69">
        <v>26</v>
      </c>
      <c r="O18" s="69">
        <v>36</v>
      </c>
      <c r="P18" s="69">
        <v>41</v>
      </c>
      <c r="Q18" s="69">
        <v>46</v>
      </c>
      <c r="R18" s="69">
        <v>56</v>
      </c>
      <c r="S18" s="69">
        <v>156</v>
      </c>
      <c r="T18" s="69">
        <v>176</v>
      </c>
      <c r="U18" s="69">
        <v>181</v>
      </c>
      <c r="V18" s="69">
        <v>183</v>
      </c>
      <c r="W18" s="69">
        <v>184</v>
      </c>
      <c r="X18" s="69" t="s">
        <v>122</v>
      </c>
      <c r="Y18" s="69" t="s">
        <v>122</v>
      </c>
      <c r="Z18" s="69" t="s">
        <v>122</v>
      </c>
      <c r="AA18" s="69" t="s">
        <v>122</v>
      </c>
      <c r="AB18" s="69" t="s">
        <v>122</v>
      </c>
      <c r="AC18" s="69" t="s">
        <v>122</v>
      </c>
      <c r="AD18" s="69" t="s">
        <v>122</v>
      </c>
      <c r="AE18" s="69" t="s">
        <v>122</v>
      </c>
      <c r="AF18" s="69" t="s">
        <v>122</v>
      </c>
      <c r="AG18" s="69" t="s">
        <v>122</v>
      </c>
      <c r="AH18" s="69" t="s">
        <v>122</v>
      </c>
      <c r="AI18" s="69" t="s">
        <v>122</v>
      </c>
    </row>
    <row r="19" spans="1:35" s="1" customFormat="1" ht="12.75">
      <c r="A19" s="70" t="s">
        <v>58</v>
      </c>
      <c r="B19" s="17">
        <v>3020000</v>
      </c>
      <c r="C19" s="37"/>
      <c r="D19" s="37"/>
      <c r="E19" s="37"/>
      <c r="F19" s="41"/>
      <c r="G19" s="71"/>
      <c r="H19" s="72" t="s">
        <v>59</v>
      </c>
      <c r="I19" s="73" t="s">
        <v>44</v>
      </c>
      <c r="J19" s="74">
        <v>1.5</v>
      </c>
      <c r="K19" s="74">
        <v>1.4984999999999999</v>
      </c>
      <c r="L19" s="74">
        <v>1.4910000000000001</v>
      </c>
      <c r="M19" s="74">
        <v>1.488</v>
      </c>
      <c r="N19" s="74">
        <v>1.4804999999999999</v>
      </c>
      <c r="O19" s="74">
        <v>1.4730000000000001</v>
      </c>
      <c r="P19" s="74">
        <v>1.4692499999999999</v>
      </c>
      <c r="Q19" s="74">
        <v>1.4655</v>
      </c>
      <c r="R19" s="74">
        <v>1.458</v>
      </c>
      <c r="S19" s="74">
        <v>1.383</v>
      </c>
      <c r="T19" s="74">
        <v>1.3679999999999999</v>
      </c>
      <c r="U19" s="74">
        <v>1.36425</v>
      </c>
      <c r="V19" s="74">
        <v>1.3627499999999999</v>
      </c>
      <c r="W19" s="74">
        <v>1.3620000000000001</v>
      </c>
      <c r="X19" s="74" t="s">
        <v>122</v>
      </c>
      <c r="Y19" s="74" t="s">
        <v>122</v>
      </c>
      <c r="Z19" s="74" t="s">
        <v>122</v>
      </c>
      <c r="AA19" s="74" t="s">
        <v>122</v>
      </c>
      <c r="AB19" s="74" t="s">
        <v>122</v>
      </c>
      <c r="AC19" s="74" t="s">
        <v>122</v>
      </c>
      <c r="AD19" s="74" t="s">
        <v>122</v>
      </c>
      <c r="AE19" s="74" t="s">
        <v>122</v>
      </c>
      <c r="AF19" s="74" t="s">
        <v>122</v>
      </c>
      <c r="AG19" s="74" t="s">
        <v>122</v>
      </c>
      <c r="AH19" s="74" t="s">
        <v>122</v>
      </c>
      <c r="AI19" s="74" t="s">
        <v>122</v>
      </c>
    </row>
    <row r="20" spans="1:35" s="10" customFormat="1" ht="12.75">
      <c r="A20" s="75"/>
      <c r="B20" s="75"/>
      <c r="C20" s="75"/>
      <c r="D20" s="75"/>
      <c r="E20" s="75"/>
      <c r="F20" s="75"/>
      <c r="G20" s="76">
        <v>3020001</v>
      </c>
      <c r="H20" s="77" t="s">
        <v>71</v>
      </c>
      <c r="I20" s="73" t="s">
        <v>27</v>
      </c>
      <c r="J20" s="74">
        <v>131.7115</v>
      </c>
      <c r="K20" s="74">
        <v>101.27249999999999</v>
      </c>
      <c r="L20" s="74">
        <v>97.098100000000002</v>
      </c>
      <c r="M20" s="74">
        <v>91.435900000000004</v>
      </c>
      <c r="N20" s="74">
        <v>82.9495</v>
      </c>
      <c r="O20" s="74">
        <v>65.990099999999998</v>
      </c>
      <c r="P20" s="74">
        <v>53.795200000000001</v>
      </c>
      <c r="Q20" s="74">
        <v>114.9922</v>
      </c>
      <c r="R20" s="74">
        <v>97.624099999999999</v>
      </c>
      <c r="S20" s="74">
        <v>78.778599999999997</v>
      </c>
      <c r="T20" s="74">
        <v>55.938600000000001</v>
      </c>
      <c r="U20" s="74">
        <v>128.43129999999999</v>
      </c>
      <c r="V20" s="74">
        <v>63.071300000000001</v>
      </c>
      <c r="W20" s="74">
        <v>97.407700000000006</v>
      </c>
      <c r="X20" s="74" t="s">
        <v>122</v>
      </c>
      <c r="Y20" s="74" t="s">
        <v>122</v>
      </c>
      <c r="Z20" s="74" t="s">
        <v>122</v>
      </c>
      <c r="AA20" s="74" t="s">
        <v>122</v>
      </c>
      <c r="AB20" s="74" t="s">
        <v>122</v>
      </c>
      <c r="AC20" s="74" t="s">
        <v>122</v>
      </c>
      <c r="AD20" s="74" t="s">
        <v>122</v>
      </c>
      <c r="AE20" s="74" t="s">
        <v>122</v>
      </c>
      <c r="AF20" s="74" t="s">
        <v>122</v>
      </c>
      <c r="AG20" s="74" t="s">
        <v>122</v>
      </c>
      <c r="AH20" s="74" t="s">
        <v>122</v>
      </c>
      <c r="AI20" s="74" t="s">
        <v>122</v>
      </c>
    </row>
    <row r="21" spans="1:35" s="10" customFormat="1" ht="12.75">
      <c r="A21" s="70" t="s">
        <v>60</v>
      </c>
      <c r="B21" s="75">
        <v>3.0215851899999997</v>
      </c>
      <c r="C21" s="75"/>
      <c r="D21" s="70" t="s">
        <v>61</v>
      </c>
      <c r="E21" s="75">
        <v>152.34408811</v>
      </c>
      <c r="F21" s="75"/>
      <c r="G21" s="76">
        <v>3020002</v>
      </c>
      <c r="H21" s="77" t="s">
        <v>72</v>
      </c>
      <c r="I21" s="73" t="s">
        <v>51</v>
      </c>
      <c r="J21" s="74">
        <v>49.872499049999995</v>
      </c>
      <c r="K21" s="74">
        <v>10.219605749999999</v>
      </c>
      <c r="L21" s="74">
        <v>13.480218070000001</v>
      </c>
      <c r="M21" s="74">
        <v>14.80657173</v>
      </c>
      <c r="N21" s="74">
        <v>28.134077650000002</v>
      </c>
      <c r="O21" s="74">
        <v>55.971950470000003</v>
      </c>
      <c r="P21" s="74">
        <v>59.139681440000004</v>
      </c>
      <c r="Q21" s="74">
        <v>61.436497340000003</v>
      </c>
      <c r="R21" s="74">
        <v>59.608310270000004</v>
      </c>
      <c r="S21" s="74">
        <v>92.522101419999998</v>
      </c>
      <c r="T21" s="74">
        <v>92.508353420000006</v>
      </c>
      <c r="U21" s="74">
        <v>152.34408811</v>
      </c>
      <c r="V21" s="74">
        <v>115.34929611</v>
      </c>
      <c r="W21" s="74">
        <v>3.0215851899999997</v>
      </c>
      <c r="X21" s="74" t="s">
        <v>122</v>
      </c>
      <c r="Y21" s="74" t="s">
        <v>122</v>
      </c>
      <c r="Z21" s="74" t="s">
        <v>122</v>
      </c>
      <c r="AA21" s="74" t="s">
        <v>122</v>
      </c>
      <c r="AB21" s="74" t="s">
        <v>122</v>
      </c>
      <c r="AC21" s="74" t="s">
        <v>122</v>
      </c>
      <c r="AD21" s="74" t="s">
        <v>122</v>
      </c>
      <c r="AE21" s="74" t="s">
        <v>122</v>
      </c>
      <c r="AF21" s="74" t="s">
        <v>122</v>
      </c>
      <c r="AG21" s="74" t="s">
        <v>122</v>
      </c>
      <c r="AH21" s="74" t="s">
        <v>122</v>
      </c>
      <c r="AI21" s="74" t="s">
        <v>122</v>
      </c>
    </row>
    <row r="22" spans="1:35" s="10" customFormat="1" ht="12.75">
      <c r="A22" s="70" t="s">
        <v>123</v>
      </c>
      <c r="B22" s="75">
        <v>-2.1337999999999999</v>
      </c>
      <c r="C22" s="75"/>
      <c r="D22" s="70" t="s">
        <v>124</v>
      </c>
      <c r="E22" s="75">
        <v>2.53E-2</v>
      </c>
      <c r="F22" s="75"/>
      <c r="G22" s="76">
        <v>3020003</v>
      </c>
      <c r="H22" s="77" t="s">
        <v>73</v>
      </c>
      <c r="I22" s="73" t="s">
        <v>64</v>
      </c>
      <c r="J22" s="74">
        <v>33.248332699999999</v>
      </c>
      <c r="K22" s="74">
        <v>6.8198903903903902</v>
      </c>
      <c r="L22" s="74">
        <v>9.0410583970489604</v>
      </c>
      <c r="M22" s="74">
        <v>9.9506530443548389</v>
      </c>
      <c r="N22" s="74">
        <v>19.003091962174942</v>
      </c>
      <c r="O22" s="74">
        <v>37.998608601493551</v>
      </c>
      <c r="P22" s="74">
        <v>40.251612346435259</v>
      </c>
      <c r="Q22" s="74">
        <v>41.921867853974753</v>
      </c>
      <c r="R22" s="74">
        <v>40.883614725651583</v>
      </c>
      <c r="S22" s="74">
        <v>66.899567187274044</v>
      </c>
      <c r="T22" s="74">
        <v>67.623065365497084</v>
      </c>
      <c r="U22" s="74">
        <v>111.66874701117831</v>
      </c>
      <c r="V22" s="74">
        <v>84.644502740781519</v>
      </c>
      <c r="W22" s="74">
        <v>2.2184913289280468</v>
      </c>
      <c r="X22" s="74" t="s">
        <v>122</v>
      </c>
      <c r="Y22" s="74" t="s">
        <v>122</v>
      </c>
      <c r="Z22" s="74" t="s">
        <v>122</v>
      </c>
      <c r="AA22" s="74" t="s">
        <v>122</v>
      </c>
      <c r="AB22" s="74" t="s">
        <v>122</v>
      </c>
      <c r="AC22" s="74" t="s">
        <v>122</v>
      </c>
      <c r="AD22" s="74" t="s">
        <v>122</v>
      </c>
      <c r="AE22" s="74" t="s">
        <v>122</v>
      </c>
      <c r="AF22" s="74" t="s">
        <v>122</v>
      </c>
      <c r="AG22" s="74" t="s">
        <v>122</v>
      </c>
      <c r="AH22" s="74" t="s">
        <v>122</v>
      </c>
      <c r="AI22" s="74" t="s">
        <v>122</v>
      </c>
    </row>
    <row r="23" spans="1:35" s="10" customFormat="1" ht="12.75">
      <c r="A23" s="75"/>
      <c r="B23" s="75"/>
      <c r="C23" s="75"/>
      <c r="D23" s="75"/>
      <c r="E23" s="75"/>
      <c r="F23" s="75"/>
      <c r="G23" s="76">
        <v>3020004</v>
      </c>
      <c r="H23" s="77" t="s">
        <v>74</v>
      </c>
      <c r="I23" s="73" t="s">
        <v>65</v>
      </c>
      <c r="J23" s="74">
        <v>0.32736747233663294</v>
      </c>
      <c r="K23" s="74">
        <v>6.7082391425789603E-2</v>
      </c>
      <c r="L23" s="74">
        <v>8.8485337614588724E-2</v>
      </c>
      <c r="M23" s="74">
        <v>9.7191639752432793E-2</v>
      </c>
      <c r="N23" s="74">
        <v>0.18467456137638763</v>
      </c>
      <c r="O23" s="74">
        <v>0.36740480818386251</v>
      </c>
      <c r="P23" s="74">
        <v>0.38819807301808928</v>
      </c>
      <c r="Q23" s="74">
        <v>0.40327457469593303</v>
      </c>
      <c r="R23" s="74">
        <v>0.39127419389559664</v>
      </c>
      <c r="S23" s="74">
        <v>0.60732321528088729</v>
      </c>
      <c r="T23" s="74">
        <v>0.60723297219912054</v>
      </c>
      <c r="U23" s="74">
        <v>1</v>
      </c>
      <c r="V23" s="74">
        <v>0.75716292992421252</v>
      </c>
      <c r="W23" s="74">
        <v>1.9833951074086083E-2</v>
      </c>
      <c r="X23" s="74" t="s">
        <v>122</v>
      </c>
      <c r="Y23" s="74" t="s">
        <v>122</v>
      </c>
      <c r="Z23" s="74" t="s">
        <v>122</v>
      </c>
      <c r="AA23" s="74" t="s">
        <v>122</v>
      </c>
      <c r="AB23" s="74" t="s">
        <v>122</v>
      </c>
      <c r="AC23" s="74" t="s">
        <v>122</v>
      </c>
      <c r="AD23" s="74" t="s">
        <v>122</v>
      </c>
      <c r="AE23" s="74" t="s">
        <v>122</v>
      </c>
      <c r="AF23" s="74" t="s">
        <v>122</v>
      </c>
      <c r="AG23" s="74" t="s">
        <v>122</v>
      </c>
      <c r="AH23" s="74" t="s">
        <v>122</v>
      </c>
      <c r="AI23" s="74" t="s">
        <v>122</v>
      </c>
    </row>
    <row r="24" spans="1:35" s="10" customFormat="1" ht="12.75">
      <c r="A24" s="75"/>
      <c r="B24" s="75"/>
      <c r="C24" s="75"/>
      <c r="D24" s="75"/>
      <c r="E24" s="75"/>
      <c r="F24" s="75"/>
      <c r="G24" s="76">
        <v>3020005</v>
      </c>
      <c r="H24" s="77" t="s">
        <v>67</v>
      </c>
      <c r="I24" s="73" t="s">
        <v>64</v>
      </c>
      <c r="J24" s="74">
        <v>31.233942573333326</v>
      </c>
      <c r="K24" s="74">
        <v>4.8034838571905238</v>
      </c>
      <c r="L24" s="74">
        <v>7.0145089738430588</v>
      </c>
      <c r="M24" s="74">
        <v>7.9200178360215059</v>
      </c>
      <c r="N24" s="74">
        <v>16.962169848024317</v>
      </c>
      <c r="O24" s="74">
        <v>35.947294826883905</v>
      </c>
      <c r="P24" s="74">
        <v>38.195062957291142</v>
      </c>
      <c r="Q24" s="74">
        <v>39.860056055953606</v>
      </c>
      <c r="R24" s="74">
        <v>38.811196899862836</v>
      </c>
      <c r="S24" s="74">
        <v>64.714762277657272</v>
      </c>
      <c r="T24" s="74">
        <v>65.414304261695918</v>
      </c>
      <c r="U24" s="74">
        <v>109.4539145464541</v>
      </c>
      <c r="V24" s="74">
        <v>82.427232375710886</v>
      </c>
      <c r="W24" s="74">
        <v>0</v>
      </c>
      <c r="X24" s="74" t="s">
        <v>122</v>
      </c>
      <c r="Y24" s="74" t="s">
        <v>122</v>
      </c>
      <c r="Z24" s="74" t="s">
        <v>122</v>
      </c>
      <c r="AA24" s="74" t="s">
        <v>122</v>
      </c>
      <c r="AB24" s="74" t="s">
        <v>122</v>
      </c>
      <c r="AC24" s="74" t="s">
        <v>122</v>
      </c>
      <c r="AD24" s="74" t="s">
        <v>122</v>
      </c>
      <c r="AE24" s="74" t="s">
        <v>122</v>
      </c>
      <c r="AF24" s="74" t="s">
        <v>122</v>
      </c>
      <c r="AG24" s="74" t="s">
        <v>122</v>
      </c>
      <c r="AH24" s="74" t="s">
        <v>122</v>
      </c>
      <c r="AI24" s="74" t="s">
        <v>122</v>
      </c>
    </row>
    <row r="25" spans="1:35" s="10" customFormat="1" ht="12.75">
      <c r="A25" s="75"/>
      <c r="B25" s="75"/>
      <c r="C25" s="75"/>
      <c r="D25" s="75"/>
      <c r="E25" s="75"/>
      <c r="F25" s="75"/>
      <c r="G25" s="76">
        <v>3020006</v>
      </c>
      <c r="H25" s="77" t="s">
        <v>68</v>
      </c>
      <c r="I25" s="73" t="s">
        <v>66</v>
      </c>
      <c r="J25" s="74">
        <v>0.31375655339169151</v>
      </c>
      <c r="K25" s="74">
        <v>4.8204526573307989E-2</v>
      </c>
      <c r="L25" s="74">
        <v>7.0040567734142828E-2</v>
      </c>
      <c r="M25" s="74">
        <v>7.8923044481204838E-2</v>
      </c>
      <c r="N25" s="74">
        <v>0.1681762090035023</v>
      </c>
      <c r="O25" s="74">
        <v>0.35460405661943883</v>
      </c>
      <c r="P25" s="74">
        <v>0.3758180793424381</v>
      </c>
      <c r="Q25" s="74">
        <v>0.39119965850891192</v>
      </c>
      <c r="R25" s="74">
        <v>0.37895644643939919</v>
      </c>
      <c r="S25" s="74">
        <v>0.59937728393121148</v>
      </c>
      <c r="T25" s="74">
        <v>0.5992852147538863</v>
      </c>
      <c r="U25" s="74">
        <v>1</v>
      </c>
      <c r="V25" s="74">
        <v>0.75224904969735151</v>
      </c>
      <c r="W25" s="74">
        <v>0</v>
      </c>
      <c r="X25" s="74" t="s">
        <v>122</v>
      </c>
      <c r="Y25" s="74" t="s">
        <v>122</v>
      </c>
      <c r="Z25" s="74" t="s">
        <v>122</v>
      </c>
      <c r="AA25" s="74" t="s">
        <v>122</v>
      </c>
      <c r="AB25" s="74" t="s">
        <v>122</v>
      </c>
      <c r="AC25" s="74" t="s">
        <v>122</v>
      </c>
      <c r="AD25" s="74" t="s">
        <v>122</v>
      </c>
      <c r="AE25" s="74" t="s">
        <v>122</v>
      </c>
      <c r="AF25" s="74" t="s">
        <v>122</v>
      </c>
      <c r="AG25" s="74" t="s">
        <v>122</v>
      </c>
      <c r="AH25" s="74" t="s">
        <v>122</v>
      </c>
      <c r="AI25" s="74" t="s">
        <v>122</v>
      </c>
    </row>
    <row r="26" spans="1:35" s="1" customFormat="1" ht="12.75" customHeight="1" thickBot="1">
      <c r="A26" s="2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10" customFormat="1" ht="13.5" thickTop="1">
      <c r="A27" s="4" t="s">
        <v>75</v>
      </c>
      <c r="B27" s="5"/>
      <c r="C27" s="5"/>
      <c r="D27" s="5"/>
      <c r="E27" s="5"/>
      <c r="F27" s="5"/>
      <c r="G27" s="6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s="10" customFormat="1" ht="12.75">
      <c r="A28" s="11" t="s">
        <v>2</v>
      </c>
      <c r="B28" s="12" t="s">
        <v>76</v>
      </c>
      <c r="C28" s="13" t="s">
        <v>156</v>
      </c>
      <c r="D28" s="14" t="s">
        <v>5</v>
      </c>
      <c r="E28" s="15" t="s">
        <v>6</v>
      </c>
      <c r="F28" s="16">
        <v>562</v>
      </c>
      <c r="G28" s="17"/>
      <c r="H28" s="18" t="s">
        <v>7</v>
      </c>
      <c r="I28" s="19" t="s">
        <v>0</v>
      </c>
      <c r="J28" s="19" t="s">
        <v>8</v>
      </c>
      <c r="K28" s="19" t="s">
        <v>140</v>
      </c>
      <c r="L28" s="19" t="s">
        <v>141</v>
      </c>
      <c r="M28" s="19" t="s">
        <v>142</v>
      </c>
      <c r="N28" s="19" t="s">
        <v>143</v>
      </c>
      <c r="O28" s="19" t="s">
        <v>144</v>
      </c>
      <c r="P28" s="19" t="s">
        <v>145</v>
      </c>
      <c r="Q28" s="19" t="s">
        <v>146</v>
      </c>
      <c r="R28" s="19" t="s">
        <v>147</v>
      </c>
      <c r="S28" s="19" t="s">
        <v>148</v>
      </c>
      <c r="T28" s="19" t="s">
        <v>149</v>
      </c>
      <c r="U28" s="19" t="s">
        <v>150</v>
      </c>
      <c r="V28" s="19" t="s">
        <v>151</v>
      </c>
      <c r="W28" s="20" t="s">
        <v>152</v>
      </c>
      <c r="X28" s="20"/>
      <c r="Y28" s="20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s="31" customFormat="1" ht="12.75">
      <c r="A29" s="22" t="s">
        <v>19</v>
      </c>
      <c r="B29" s="23" t="s">
        <v>153</v>
      </c>
      <c r="C29" s="24"/>
      <c r="D29" s="25" t="s">
        <v>21</v>
      </c>
      <c r="E29" s="24">
        <v>37</v>
      </c>
      <c r="F29" s="23" t="s">
        <v>22</v>
      </c>
      <c r="G29" s="26"/>
      <c r="H29" s="27" t="s">
        <v>23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9"/>
      <c r="X29" s="29"/>
      <c r="Y29" s="29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10" customFormat="1" ht="12.75">
      <c r="A30" s="32" t="s">
        <v>24</v>
      </c>
      <c r="B30" s="33" t="s">
        <v>25</v>
      </c>
      <c r="C30" s="34"/>
      <c r="D30" s="35" t="s">
        <v>26</v>
      </c>
      <c r="E30" s="34">
        <v>157.36000000000001</v>
      </c>
      <c r="F30" s="36" t="s">
        <v>27</v>
      </c>
      <c r="G30" s="17"/>
      <c r="H30" s="37" t="s">
        <v>28</v>
      </c>
      <c r="I30" s="38"/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40">
        <v>0</v>
      </c>
      <c r="X30" s="40"/>
      <c r="Y30" s="40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s="10" customFormat="1" ht="12.75">
      <c r="A31" s="32" t="s">
        <v>29</v>
      </c>
      <c r="B31" s="33" t="s">
        <v>78</v>
      </c>
      <c r="C31" s="34"/>
      <c r="D31" s="35" t="s">
        <v>30</v>
      </c>
      <c r="E31" s="34">
        <v>1.7158</v>
      </c>
      <c r="F31" s="36" t="s">
        <v>31</v>
      </c>
      <c r="G31" s="17"/>
      <c r="H31" s="41" t="s">
        <v>32</v>
      </c>
      <c r="I31" s="41"/>
      <c r="J31" s="41">
        <v>0</v>
      </c>
      <c r="K31" s="41">
        <v>2</v>
      </c>
      <c r="L31" s="41">
        <v>10</v>
      </c>
      <c r="M31" s="41">
        <v>4</v>
      </c>
      <c r="N31" s="41">
        <v>10</v>
      </c>
      <c r="O31" s="41">
        <v>9.5</v>
      </c>
      <c r="P31" s="41">
        <v>5</v>
      </c>
      <c r="Q31" s="41">
        <v>5</v>
      </c>
      <c r="R31" s="41">
        <v>10</v>
      </c>
      <c r="S31" s="41">
        <v>100</v>
      </c>
      <c r="T31" s="41">
        <v>20</v>
      </c>
      <c r="U31" s="41">
        <v>2</v>
      </c>
      <c r="V31" s="41">
        <v>2</v>
      </c>
      <c r="W31" s="41">
        <v>1</v>
      </c>
      <c r="X31" s="41"/>
      <c r="Y31" s="41"/>
      <c r="Z31" s="41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s="10" customFormat="1" ht="12.75">
      <c r="A32" s="32" t="s">
        <v>33</v>
      </c>
      <c r="B32" s="33"/>
      <c r="C32" s="34"/>
      <c r="D32" s="35" t="s">
        <v>34</v>
      </c>
      <c r="E32" s="34">
        <v>0.1019</v>
      </c>
      <c r="F32" s="36" t="s">
        <v>31</v>
      </c>
      <c r="G32" s="17"/>
      <c r="H32" s="41" t="s">
        <v>35</v>
      </c>
      <c r="I32" s="41"/>
      <c r="J32" s="43">
        <v>4.5486111111111109E-3</v>
      </c>
      <c r="K32" s="43">
        <v>1.2743055555555556E-2</v>
      </c>
      <c r="L32" s="43">
        <v>1.5659722222222224E-2</v>
      </c>
      <c r="M32" s="43">
        <v>2.056712962962963E-2</v>
      </c>
      <c r="N32" s="43">
        <v>2.3622685185185188E-2</v>
      </c>
      <c r="O32" s="43">
        <v>2.7002314814814812E-2</v>
      </c>
      <c r="P32" s="43">
        <v>2.9768518518518517E-2</v>
      </c>
      <c r="Q32" s="43">
        <v>3.7071759259259256E-2</v>
      </c>
      <c r="R32" s="43">
        <v>4.3935185185185188E-2</v>
      </c>
      <c r="S32" s="43">
        <v>4.7175925925925927E-2</v>
      </c>
      <c r="T32" s="43">
        <v>5.6053240740740744E-2</v>
      </c>
      <c r="U32" s="43">
        <v>6.6145833333333334E-2</v>
      </c>
      <c r="V32" s="43">
        <v>7.4236111111111114E-2</v>
      </c>
      <c r="W32" s="43">
        <v>7.6712962962962969E-2</v>
      </c>
      <c r="X32" s="43"/>
      <c r="Y32" s="43"/>
      <c r="Z32" s="44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s="10" customFormat="1" ht="12.75">
      <c r="A33" s="32" t="s">
        <v>36</v>
      </c>
      <c r="B33" s="45">
        <v>3</v>
      </c>
      <c r="C33" s="34"/>
      <c r="D33" s="35" t="s">
        <v>37</v>
      </c>
      <c r="E33" s="34">
        <v>83.6</v>
      </c>
      <c r="F33" s="36" t="s">
        <v>38</v>
      </c>
      <c r="G33" s="17"/>
      <c r="H33" s="41" t="s">
        <v>39</v>
      </c>
      <c r="I33" s="43"/>
      <c r="J33" s="43">
        <v>7.2685185185185188E-3</v>
      </c>
      <c r="K33" s="43">
        <v>1.4085648148148151E-2</v>
      </c>
      <c r="L33" s="43">
        <v>1.7303240740740741E-2</v>
      </c>
      <c r="M33" s="43">
        <v>2.1770833333333336E-2</v>
      </c>
      <c r="N33" s="43">
        <v>2.5046296296296299E-2</v>
      </c>
      <c r="O33" s="43">
        <v>2.8495370370370369E-2</v>
      </c>
      <c r="P33" s="43">
        <v>3.0243055555555554E-2</v>
      </c>
      <c r="Q33" s="43">
        <v>3.9409722222222221E-2</v>
      </c>
      <c r="R33" s="43">
        <v>4.5324074074074072E-2</v>
      </c>
      <c r="S33" s="43">
        <v>4.7997685185185185E-2</v>
      </c>
      <c r="T33" s="43">
        <v>5.7870370370370371E-2</v>
      </c>
      <c r="U33" s="43">
        <v>6.6817129629629629E-2</v>
      </c>
      <c r="V33" s="43">
        <v>7.4999999999999997E-2</v>
      </c>
      <c r="W33" s="43">
        <v>7.7754629629629632E-2</v>
      </c>
      <c r="X33" s="43"/>
      <c r="Y33" s="43"/>
      <c r="Z33" s="46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s="10" customFormat="1" ht="12.75">
      <c r="A34" s="32" t="s">
        <v>40</v>
      </c>
      <c r="B34" s="47">
        <v>4</v>
      </c>
      <c r="C34" s="34"/>
      <c r="D34" s="35" t="s">
        <v>41</v>
      </c>
      <c r="E34" s="34">
        <v>0.92</v>
      </c>
      <c r="F34" s="34"/>
      <c r="G34" s="17"/>
      <c r="H34" s="41" t="s">
        <v>42</v>
      </c>
      <c r="I34" s="43"/>
      <c r="J34" s="41">
        <v>118</v>
      </c>
      <c r="K34" s="41">
        <v>58</v>
      </c>
      <c r="L34" s="41">
        <v>71</v>
      </c>
      <c r="M34" s="41">
        <v>52</v>
      </c>
      <c r="N34" s="41">
        <v>61</v>
      </c>
      <c r="O34" s="41">
        <v>64</v>
      </c>
      <c r="P34" s="41">
        <v>20</v>
      </c>
      <c r="Q34" s="41">
        <v>101</v>
      </c>
      <c r="R34" s="41">
        <v>59</v>
      </c>
      <c r="S34" s="41">
        <v>36</v>
      </c>
      <c r="T34" s="41">
        <v>79</v>
      </c>
      <c r="U34" s="41">
        <v>29</v>
      </c>
      <c r="V34" s="41">
        <v>32</v>
      </c>
      <c r="W34" s="41">
        <v>43</v>
      </c>
      <c r="X34" s="41"/>
      <c r="Y34" s="41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s="10" customFormat="1" ht="12.75">
      <c r="A35" s="36" t="s">
        <v>43</v>
      </c>
      <c r="B35" s="48">
        <v>1.5</v>
      </c>
      <c r="C35" s="49" t="s">
        <v>44</v>
      </c>
      <c r="D35" s="35" t="s">
        <v>45</v>
      </c>
      <c r="E35" s="45" t="s">
        <v>46</v>
      </c>
      <c r="F35" s="34"/>
      <c r="G35" s="17"/>
      <c r="H35" s="50" t="s">
        <v>157</v>
      </c>
      <c r="I35" s="51" t="s">
        <v>27</v>
      </c>
      <c r="J35" s="52">
        <v>137.75110000000001</v>
      </c>
      <c r="K35" s="52">
        <v>115.8978</v>
      </c>
      <c r="L35" s="52">
        <v>110.8519</v>
      </c>
      <c r="M35" s="52">
        <v>101.3934</v>
      </c>
      <c r="N35" s="52">
        <v>92.943100000000001</v>
      </c>
      <c r="O35" s="52">
        <v>80.017700000000005</v>
      </c>
      <c r="P35" s="52">
        <v>70.549499999999995</v>
      </c>
      <c r="Q35" s="52">
        <v>122.9152</v>
      </c>
      <c r="R35" s="52">
        <v>93.903499999999994</v>
      </c>
      <c r="S35" s="52">
        <v>81.326800000000006</v>
      </c>
      <c r="T35" s="52">
        <v>93.737700000000004</v>
      </c>
      <c r="U35" s="52">
        <v>114.4644</v>
      </c>
      <c r="V35" s="52">
        <v>31.256799999999998</v>
      </c>
      <c r="W35" s="52">
        <v>26.672599999999999</v>
      </c>
      <c r="X35" s="52"/>
      <c r="Y35" s="52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s="10" customFormat="1" ht="12.75">
      <c r="A36" s="32" t="s">
        <v>48</v>
      </c>
      <c r="B36" s="53">
        <v>3</v>
      </c>
      <c r="C36" s="49" t="s">
        <v>49</v>
      </c>
      <c r="D36" s="54" t="s">
        <v>50</v>
      </c>
      <c r="E36" s="55">
        <v>-2.2675000000000001</v>
      </c>
      <c r="F36" s="36" t="s">
        <v>51</v>
      </c>
      <c r="G36" s="17"/>
      <c r="H36" s="56" t="s">
        <v>158</v>
      </c>
      <c r="I36" s="57" t="s">
        <v>51</v>
      </c>
      <c r="J36" s="58">
        <v>54.846699999999998</v>
      </c>
      <c r="K36" s="58">
        <v>21.7437</v>
      </c>
      <c r="L36" s="58">
        <v>19.598600000000001</v>
      </c>
      <c r="M36" s="58">
        <v>28.764099999999999</v>
      </c>
      <c r="N36" s="58">
        <v>36.466999999999999</v>
      </c>
      <c r="O36" s="58">
        <v>50.166499999999999</v>
      </c>
      <c r="P36" s="58">
        <v>50.654000000000003</v>
      </c>
      <c r="Q36" s="58">
        <v>54.603000000000002</v>
      </c>
      <c r="R36" s="58">
        <v>53.5304</v>
      </c>
      <c r="S36" s="58">
        <v>84.927099999999996</v>
      </c>
      <c r="T36" s="58">
        <v>92.045000000000002</v>
      </c>
      <c r="U36" s="58">
        <v>128.80449999999999</v>
      </c>
      <c r="V36" s="58">
        <v>89.899900000000002</v>
      </c>
      <c r="W36" s="58">
        <v>0.58499999999999996</v>
      </c>
      <c r="X36" s="58"/>
      <c r="Y36" s="58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s="10" customFormat="1" ht="12.75">
      <c r="A37" s="59" t="s">
        <v>53</v>
      </c>
      <c r="B37" s="60">
        <v>2</v>
      </c>
      <c r="C37" s="49" t="s">
        <v>54</v>
      </c>
      <c r="D37" s="54" t="s">
        <v>55</v>
      </c>
      <c r="E37" s="34">
        <v>2.8199999999999999E-2</v>
      </c>
      <c r="F37" s="34"/>
      <c r="G37" s="17"/>
      <c r="H37" s="61"/>
      <c r="I37" s="6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37"/>
      <c r="AA37" s="37"/>
      <c r="AB37" s="37"/>
      <c r="AC37" s="37"/>
      <c r="AD37" s="37"/>
      <c r="AE37" s="37"/>
      <c r="AF37" s="37"/>
      <c r="AG37" s="37"/>
      <c r="AH37" s="37"/>
      <c r="AI37" s="37"/>
    </row>
    <row r="38" spans="1:35" s="10" customFormat="1" ht="12.75">
      <c r="A38" s="34"/>
      <c r="B38" s="34"/>
      <c r="C38" s="34"/>
      <c r="D38" s="34"/>
      <c r="E38" s="34"/>
      <c r="F38" s="63"/>
      <c r="G38" s="17"/>
      <c r="H38" s="61"/>
      <c r="I38" s="6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s="10" customFormat="1" ht="12.75">
      <c r="A39" s="34"/>
      <c r="B39" s="34"/>
      <c r="C39" s="34"/>
      <c r="D39" s="34"/>
      <c r="E39" s="34"/>
      <c r="F39" s="34"/>
      <c r="G39" s="17"/>
      <c r="H39" s="61"/>
      <c r="I39" s="6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s="1" customFormat="1" ht="13.5" thickBot="1">
      <c r="A40" s="34"/>
      <c r="B40" s="34"/>
      <c r="C40" s="34"/>
      <c r="D40" s="34"/>
      <c r="E40" s="34"/>
      <c r="F40" s="34"/>
      <c r="G40" s="17"/>
      <c r="H40" s="61"/>
      <c r="I40" s="27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s="10" customFormat="1" ht="12.75">
      <c r="A41" s="64"/>
      <c r="B41" s="65"/>
      <c r="C41" s="65"/>
      <c r="D41" s="64"/>
      <c r="E41" s="65"/>
      <c r="F41" s="65"/>
      <c r="G41" s="66"/>
      <c r="H41" s="67" t="s">
        <v>56</v>
      </c>
      <c r="I41" s="68" t="s">
        <v>57</v>
      </c>
      <c r="J41" s="69">
        <v>0</v>
      </c>
      <c r="K41" s="69">
        <v>2</v>
      </c>
      <c r="L41" s="69">
        <v>12</v>
      </c>
      <c r="M41" s="69">
        <v>16</v>
      </c>
      <c r="N41" s="69">
        <v>26</v>
      </c>
      <c r="O41" s="69">
        <v>35.5</v>
      </c>
      <c r="P41" s="69">
        <v>40.5</v>
      </c>
      <c r="Q41" s="69">
        <v>45.5</v>
      </c>
      <c r="R41" s="69">
        <v>55.5</v>
      </c>
      <c r="S41" s="69">
        <v>155.5</v>
      </c>
      <c r="T41" s="69">
        <v>175.5</v>
      </c>
      <c r="U41" s="69">
        <v>177.5</v>
      </c>
      <c r="V41" s="69">
        <v>179.5</v>
      </c>
      <c r="W41" s="69">
        <v>180.5</v>
      </c>
      <c r="X41" s="69" t="s">
        <v>122</v>
      </c>
      <c r="Y41" s="69" t="s">
        <v>122</v>
      </c>
      <c r="Z41" s="69" t="s">
        <v>122</v>
      </c>
      <c r="AA41" s="69" t="s">
        <v>122</v>
      </c>
      <c r="AB41" s="69" t="s">
        <v>122</v>
      </c>
      <c r="AC41" s="69" t="s">
        <v>122</v>
      </c>
      <c r="AD41" s="69" t="s">
        <v>122</v>
      </c>
      <c r="AE41" s="69" t="s">
        <v>122</v>
      </c>
      <c r="AF41" s="69" t="s">
        <v>122</v>
      </c>
      <c r="AG41" s="69" t="s">
        <v>122</v>
      </c>
      <c r="AH41" s="69" t="s">
        <v>122</v>
      </c>
      <c r="AI41" s="69" t="s">
        <v>122</v>
      </c>
    </row>
    <row r="42" spans="1:35" s="1" customFormat="1" ht="12.75">
      <c r="A42" s="70" t="s">
        <v>58</v>
      </c>
      <c r="B42" s="17">
        <v>3040000</v>
      </c>
      <c r="C42" s="37"/>
      <c r="D42" s="37"/>
      <c r="E42" s="37"/>
      <c r="F42" s="41"/>
      <c r="G42" s="71"/>
      <c r="H42" s="72" t="s">
        <v>59</v>
      </c>
      <c r="I42" s="73" t="s">
        <v>44</v>
      </c>
      <c r="J42" s="74">
        <v>1.5</v>
      </c>
      <c r="K42" s="74">
        <v>1.4984999999999999</v>
      </c>
      <c r="L42" s="74">
        <v>1.4910000000000001</v>
      </c>
      <c r="M42" s="74">
        <v>1.488</v>
      </c>
      <c r="N42" s="74">
        <v>1.4804999999999999</v>
      </c>
      <c r="O42" s="74">
        <v>1.4733750000000001</v>
      </c>
      <c r="P42" s="74">
        <v>1.469625</v>
      </c>
      <c r="Q42" s="74">
        <v>1.465875</v>
      </c>
      <c r="R42" s="74">
        <v>1.458375</v>
      </c>
      <c r="S42" s="74">
        <v>1.383375</v>
      </c>
      <c r="T42" s="74">
        <v>1.3683749999999999</v>
      </c>
      <c r="U42" s="74">
        <v>1.3668750000000001</v>
      </c>
      <c r="V42" s="74">
        <v>1.365375</v>
      </c>
      <c r="W42" s="74">
        <v>1.364625</v>
      </c>
      <c r="X42" s="74" t="s">
        <v>122</v>
      </c>
      <c r="Y42" s="74" t="s">
        <v>122</v>
      </c>
      <c r="Z42" s="74" t="s">
        <v>122</v>
      </c>
      <c r="AA42" s="74" t="s">
        <v>122</v>
      </c>
      <c r="AB42" s="74" t="s">
        <v>122</v>
      </c>
      <c r="AC42" s="74" t="s">
        <v>122</v>
      </c>
      <c r="AD42" s="74" t="s">
        <v>122</v>
      </c>
      <c r="AE42" s="74" t="s">
        <v>122</v>
      </c>
      <c r="AF42" s="74" t="s">
        <v>122</v>
      </c>
      <c r="AG42" s="74" t="s">
        <v>122</v>
      </c>
      <c r="AH42" s="74" t="s">
        <v>122</v>
      </c>
      <c r="AI42" s="74" t="s">
        <v>122</v>
      </c>
    </row>
    <row r="43" spans="1:35" s="10" customFormat="1" ht="12.75">
      <c r="A43" s="75"/>
      <c r="B43" s="75"/>
      <c r="C43" s="75"/>
      <c r="D43" s="75"/>
      <c r="E43" s="75"/>
      <c r="F43" s="75"/>
      <c r="G43" s="76">
        <v>3040001</v>
      </c>
      <c r="H43" s="77" t="s">
        <v>71</v>
      </c>
      <c r="I43" s="73" t="s">
        <v>27</v>
      </c>
      <c r="J43" s="74">
        <v>137.75110000000001</v>
      </c>
      <c r="K43" s="74">
        <v>115.8978</v>
      </c>
      <c r="L43" s="74">
        <v>110.8519</v>
      </c>
      <c r="M43" s="74">
        <v>101.3934</v>
      </c>
      <c r="N43" s="74">
        <v>92.943100000000001</v>
      </c>
      <c r="O43" s="74">
        <v>80.017700000000005</v>
      </c>
      <c r="P43" s="74">
        <v>70.549499999999995</v>
      </c>
      <c r="Q43" s="74">
        <v>122.9152</v>
      </c>
      <c r="R43" s="74">
        <v>93.903499999999994</v>
      </c>
      <c r="S43" s="74">
        <v>81.326800000000006</v>
      </c>
      <c r="T43" s="74">
        <v>93.737700000000004</v>
      </c>
      <c r="U43" s="74">
        <v>114.4644</v>
      </c>
      <c r="V43" s="74">
        <v>31.256799999999998</v>
      </c>
      <c r="W43" s="74">
        <v>26.672599999999999</v>
      </c>
      <c r="X43" s="74" t="s">
        <v>122</v>
      </c>
      <c r="Y43" s="74" t="s">
        <v>122</v>
      </c>
      <c r="Z43" s="74" t="s">
        <v>122</v>
      </c>
      <c r="AA43" s="74" t="s">
        <v>122</v>
      </c>
      <c r="AB43" s="74" t="s">
        <v>122</v>
      </c>
      <c r="AC43" s="74" t="s">
        <v>122</v>
      </c>
      <c r="AD43" s="74" t="s">
        <v>122</v>
      </c>
      <c r="AE43" s="74" t="s">
        <v>122</v>
      </c>
      <c r="AF43" s="74" t="s">
        <v>122</v>
      </c>
      <c r="AG43" s="74" t="s">
        <v>122</v>
      </c>
      <c r="AH43" s="74" t="s">
        <v>122</v>
      </c>
      <c r="AI43" s="74" t="s">
        <v>122</v>
      </c>
    </row>
    <row r="44" spans="1:35" s="10" customFormat="1" ht="12.75">
      <c r="A44" s="70" t="s">
        <v>60</v>
      </c>
      <c r="B44" s="75">
        <v>2.1003326800000002</v>
      </c>
      <c r="C44" s="75"/>
      <c r="D44" s="70" t="s">
        <v>61</v>
      </c>
      <c r="E44" s="75">
        <v>127.84410391999999</v>
      </c>
      <c r="F44" s="75"/>
      <c r="G44" s="76">
        <v>3040002</v>
      </c>
      <c r="H44" s="77" t="s">
        <v>72</v>
      </c>
      <c r="I44" s="73" t="s">
        <v>51</v>
      </c>
      <c r="J44" s="74">
        <v>53.229618979999998</v>
      </c>
      <c r="K44" s="74">
        <v>20.742882040000001</v>
      </c>
      <c r="L44" s="74">
        <v>18.740076420000001</v>
      </c>
      <c r="M44" s="74">
        <v>28.172306119999998</v>
      </c>
      <c r="N44" s="74">
        <v>36.113504579999997</v>
      </c>
      <c r="O44" s="74">
        <v>50.177500860000002</v>
      </c>
      <c r="P44" s="74">
        <v>50.9320041</v>
      </c>
      <c r="Q44" s="74">
        <v>53.404291360000002</v>
      </c>
      <c r="R44" s="74">
        <v>53.149821299999999</v>
      </c>
      <c r="S44" s="74">
        <v>84.901184239999992</v>
      </c>
      <c r="T44" s="74">
        <v>91.669096859999996</v>
      </c>
      <c r="U44" s="74">
        <v>127.84410391999999</v>
      </c>
      <c r="V44" s="74">
        <v>91.285958239999999</v>
      </c>
      <c r="W44" s="74">
        <v>2.1003326800000002</v>
      </c>
      <c r="X44" s="74" t="s">
        <v>122</v>
      </c>
      <c r="Y44" s="74" t="s">
        <v>122</v>
      </c>
      <c r="Z44" s="74" t="s">
        <v>122</v>
      </c>
      <c r="AA44" s="74" t="s">
        <v>122</v>
      </c>
      <c r="AB44" s="74" t="s">
        <v>122</v>
      </c>
      <c r="AC44" s="74" t="s">
        <v>122</v>
      </c>
      <c r="AD44" s="74" t="s">
        <v>122</v>
      </c>
      <c r="AE44" s="74" t="s">
        <v>122</v>
      </c>
      <c r="AF44" s="74" t="s">
        <v>122</v>
      </c>
      <c r="AG44" s="74" t="s">
        <v>122</v>
      </c>
      <c r="AH44" s="74" t="s">
        <v>122</v>
      </c>
      <c r="AI44" s="74" t="s">
        <v>122</v>
      </c>
    </row>
    <row r="45" spans="1:35" s="10" customFormat="1" ht="12.75">
      <c r="A45" s="70" t="s">
        <v>123</v>
      </c>
      <c r="B45" s="75">
        <v>-2.2675000000000001</v>
      </c>
      <c r="C45" s="75"/>
      <c r="D45" s="70" t="s">
        <v>124</v>
      </c>
      <c r="E45" s="75">
        <v>2.8199999999999999E-2</v>
      </c>
      <c r="F45" s="75"/>
      <c r="G45" s="76">
        <v>3040003</v>
      </c>
      <c r="H45" s="77" t="s">
        <v>73</v>
      </c>
      <c r="I45" s="73" t="s">
        <v>64</v>
      </c>
      <c r="J45" s="74">
        <v>35.486412653333332</v>
      </c>
      <c r="K45" s="74">
        <v>13.842430457123791</v>
      </c>
      <c r="L45" s="74">
        <v>12.568797062374246</v>
      </c>
      <c r="M45" s="74">
        <v>18.933001424731181</v>
      </c>
      <c r="N45" s="74">
        <v>24.392775805471125</v>
      </c>
      <c r="O45" s="74">
        <v>34.05616415372868</v>
      </c>
      <c r="P45" s="74">
        <v>34.656462771115081</v>
      </c>
      <c r="Q45" s="74">
        <v>36.431681664534835</v>
      </c>
      <c r="R45" s="74">
        <v>36.444550475700694</v>
      </c>
      <c r="S45" s="74">
        <v>61.372501483690243</v>
      </c>
      <c r="T45" s="74">
        <v>66.991209909564262</v>
      </c>
      <c r="U45" s="74">
        <v>93.530208629172378</v>
      </c>
      <c r="V45" s="74">
        <v>66.857792357410972</v>
      </c>
      <c r="W45" s="74">
        <v>1.5391280974626731</v>
      </c>
      <c r="X45" s="74" t="s">
        <v>122</v>
      </c>
      <c r="Y45" s="74" t="s">
        <v>122</v>
      </c>
      <c r="Z45" s="74" t="s">
        <v>122</v>
      </c>
      <c r="AA45" s="74" t="s">
        <v>122</v>
      </c>
      <c r="AB45" s="74" t="s">
        <v>122</v>
      </c>
      <c r="AC45" s="74" t="s">
        <v>122</v>
      </c>
      <c r="AD45" s="74" t="s">
        <v>122</v>
      </c>
      <c r="AE45" s="74" t="s">
        <v>122</v>
      </c>
      <c r="AF45" s="74" t="s">
        <v>122</v>
      </c>
      <c r="AG45" s="74" t="s">
        <v>122</v>
      </c>
      <c r="AH45" s="74" t="s">
        <v>122</v>
      </c>
      <c r="AI45" s="74" t="s">
        <v>122</v>
      </c>
    </row>
    <row r="46" spans="1:35" s="10" customFormat="1" ht="12.75">
      <c r="A46" s="75"/>
      <c r="B46" s="75"/>
      <c r="C46" s="75"/>
      <c r="D46" s="75"/>
      <c r="E46" s="75"/>
      <c r="F46" s="75"/>
      <c r="G46" s="76">
        <v>3040004</v>
      </c>
      <c r="H46" s="77" t="s">
        <v>74</v>
      </c>
      <c r="I46" s="73" t="s">
        <v>65</v>
      </c>
      <c r="J46" s="74">
        <v>0.4163635032657359</v>
      </c>
      <c r="K46" s="74">
        <v>0.1622513780766934</v>
      </c>
      <c r="L46" s="74">
        <v>0.14658537895284426</v>
      </c>
      <c r="M46" s="74">
        <v>0.22036453192733207</v>
      </c>
      <c r="N46" s="74">
        <v>0.28248079866552517</v>
      </c>
      <c r="O46" s="74">
        <v>0.39248975370345734</v>
      </c>
      <c r="P46" s="74">
        <v>0.39839149822561487</v>
      </c>
      <c r="Q46" s="74">
        <v>0.41772979529363657</v>
      </c>
      <c r="R46" s="74">
        <v>0.41573932367861993</v>
      </c>
      <c r="S46" s="74">
        <v>0.6640993337723885</v>
      </c>
      <c r="T46" s="74">
        <v>0.71703812729105643</v>
      </c>
      <c r="U46" s="74">
        <v>1</v>
      </c>
      <c r="V46" s="74">
        <v>0.71404120675853222</v>
      </c>
      <c r="W46" s="74">
        <v>1.6428858395490097E-2</v>
      </c>
      <c r="X46" s="74" t="s">
        <v>122</v>
      </c>
      <c r="Y46" s="74" t="s">
        <v>122</v>
      </c>
      <c r="Z46" s="74" t="s">
        <v>122</v>
      </c>
      <c r="AA46" s="74" t="s">
        <v>122</v>
      </c>
      <c r="AB46" s="74" t="s">
        <v>122</v>
      </c>
      <c r="AC46" s="74" t="s">
        <v>122</v>
      </c>
      <c r="AD46" s="74" t="s">
        <v>122</v>
      </c>
      <c r="AE46" s="74" t="s">
        <v>122</v>
      </c>
      <c r="AF46" s="74" t="s">
        <v>122</v>
      </c>
      <c r="AG46" s="74" t="s">
        <v>122</v>
      </c>
      <c r="AH46" s="74" t="s">
        <v>122</v>
      </c>
      <c r="AI46" s="74" t="s">
        <v>122</v>
      </c>
    </row>
    <row r="47" spans="1:35" s="10" customFormat="1" ht="12.75">
      <c r="A47" s="75"/>
      <c r="B47" s="75"/>
      <c r="C47" s="75"/>
      <c r="D47" s="75"/>
      <c r="E47" s="75"/>
      <c r="F47" s="75"/>
      <c r="G47" s="76">
        <v>3040005</v>
      </c>
      <c r="H47" s="77" t="s">
        <v>67</v>
      </c>
      <c r="I47" s="73" t="s">
        <v>64</v>
      </c>
      <c r="J47" s="74">
        <v>34.086190866666662</v>
      </c>
      <c r="K47" s="74">
        <v>12.440807047047048</v>
      </c>
      <c r="L47" s="74">
        <v>11.160123232729712</v>
      </c>
      <c r="M47" s="74">
        <v>17.521487526881717</v>
      </c>
      <c r="N47" s="74">
        <v>22.974111381290104</v>
      </c>
      <c r="O47" s="74">
        <v>32.630639300924749</v>
      </c>
      <c r="P47" s="74">
        <v>33.227300447393041</v>
      </c>
      <c r="Q47" s="74">
        <v>34.998863259145558</v>
      </c>
      <c r="R47" s="74">
        <v>35.004363500471413</v>
      </c>
      <c r="S47" s="74">
        <v>59.85423443390259</v>
      </c>
      <c r="T47" s="74">
        <v>65.456299757011067</v>
      </c>
      <c r="U47" s="74">
        <v>91.993614075903054</v>
      </c>
      <c r="V47" s="74">
        <v>65.319509702462696</v>
      </c>
      <c r="W47" s="74">
        <v>0</v>
      </c>
      <c r="X47" s="74" t="s">
        <v>122</v>
      </c>
      <c r="Y47" s="74" t="s">
        <v>122</v>
      </c>
      <c r="Z47" s="74" t="s">
        <v>122</v>
      </c>
      <c r="AA47" s="74" t="s">
        <v>122</v>
      </c>
      <c r="AB47" s="74" t="s">
        <v>122</v>
      </c>
      <c r="AC47" s="74" t="s">
        <v>122</v>
      </c>
      <c r="AD47" s="74" t="s">
        <v>122</v>
      </c>
      <c r="AE47" s="74" t="s">
        <v>122</v>
      </c>
      <c r="AF47" s="74" t="s">
        <v>122</v>
      </c>
      <c r="AG47" s="74" t="s">
        <v>122</v>
      </c>
      <c r="AH47" s="74" t="s">
        <v>122</v>
      </c>
      <c r="AI47" s="74" t="s">
        <v>122</v>
      </c>
    </row>
    <row r="48" spans="1:35" s="10" customFormat="1" ht="12.75">
      <c r="A48" s="75"/>
      <c r="B48" s="75"/>
      <c r="C48" s="75"/>
      <c r="D48" s="75"/>
      <c r="E48" s="75"/>
      <c r="F48" s="75"/>
      <c r="G48" s="76">
        <v>3040006</v>
      </c>
      <c r="H48" s="77" t="s">
        <v>68</v>
      </c>
      <c r="I48" s="73" t="s">
        <v>66</v>
      </c>
      <c r="J48" s="74">
        <v>0.40661486287390275</v>
      </c>
      <c r="K48" s="74">
        <v>0.14825823320041853</v>
      </c>
      <c r="L48" s="74">
        <v>0.13233056059882811</v>
      </c>
      <c r="M48" s="74">
        <v>0.20734206698984636</v>
      </c>
      <c r="N48" s="74">
        <v>0.27049587875872583</v>
      </c>
      <c r="O48" s="74">
        <v>0.38234234352839502</v>
      </c>
      <c r="P48" s="74">
        <v>0.38834266650709687</v>
      </c>
      <c r="Q48" s="74">
        <v>0.40800397645207448</v>
      </c>
      <c r="R48" s="74">
        <v>0.40598025744404259</v>
      </c>
      <c r="S48" s="74">
        <v>0.65848869286704237</v>
      </c>
      <c r="T48" s="74">
        <v>0.71231173756547495</v>
      </c>
      <c r="U48" s="74">
        <v>1</v>
      </c>
      <c r="V48" s="74">
        <v>0.70926475864777794</v>
      </c>
      <c r="W48" s="74">
        <v>0</v>
      </c>
      <c r="X48" s="74" t="s">
        <v>122</v>
      </c>
      <c r="Y48" s="74" t="s">
        <v>122</v>
      </c>
      <c r="Z48" s="74" t="s">
        <v>122</v>
      </c>
      <c r="AA48" s="74" t="s">
        <v>122</v>
      </c>
      <c r="AB48" s="74" t="s">
        <v>122</v>
      </c>
      <c r="AC48" s="74" t="s">
        <v>122</v>
      </c>
      <c r="AD48" s="74" t="s">
        <v>122</v>
      </c>
      <c r="AE48" s="74" t="s">
        <v>122</v>
      </c>
      <c r="AF48" s="74" t="s">
        <v>122</v>
      </c>
      <c r="AG48" s="74" t="s">
        <v>122</v>
      </c>
      <c r="AH48" s="74" t="s">
        <v>122</v>
      </c>
      <c r="AI48" s="74" t="s">
        <v>122</v>
      </c>
    </row>
    <row r="49" spans="1:35" s="1" customFormat="1" ht="12.75" customHeight="1" thickBot="1">
      <c r="A49" s="2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s="10" customFormat="1" ht="13.5" thickTop="1">
      <c r="A50" s="4" t="s">
        <v>81</v>
      </c>
      <c r="B50" s="5"/>
      <c r="C50" s="5"/>
      <c r="D50" s="5"/>
      <c r="E50" s="5"/>
      <c r="F50" s="5"/>
      <c r="G50" s="6"/>
      <c r="H50" s="7"/>
      <c r="I50" s="7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s="10" customFormat="1" ht="12.75">
      <c r="A51" s="11" t="s">
        <v>2</v>
      </c>
      <c r="B51" s="12" t="s">
        <v>82</v>
      </c>
      <c r="C51" s="13" t="s">
        <v>159</v>
      </c>
      <c r="D51" s="14" t="s">
        <v>5</v>
      </c>
      <c r="E51" s="15" t="s">
        <v>6</v>
      </c>
      <c r="F51" s="16">
        <v>2240</v>
      </c>
      <c r="G51" s="17"/>
      <c r="H51" s="18" t="s">
        <v>7</v>
      </c>
      <c r="I51" s="19" t="s">
        <v>0</v>
      </c>
      <c r="J51" s="19" t="s">
        <v>8</v>
      </c>
      <c r="K51" s="19" t="s">
        <v>140</v>
      </c>
      <c r="L51" s="19" t="s">
        <v>141</v>
      </c>
      <c r="M51" s="19" t="s">
        <v>142</v>
      </c>
      <c r="N51" s="19" t="s">
        <v>143</v>
      </c>
      <c r="O51" s="19" t="s">
        <v>144</v>
      </c>
      <c r="P51" s="19" t="s">
        <v>145</v>
      </c>
      <c r="Q51" s="19" t="s">
        <v>146</v>
      </c>
      <c r="R51" s="19" t="s">
        <v>147</v>
      </c>
      <c r="S51" s="19" t="s">
        <v>148</v>
      </c>
      <c r="T51" s="19" t="s">
        <v>149</v>
      </c>
      <c r="U51" s="19" t="s">
        <v>150</v>
      </c>
      <c r="V51" s="19" t="s">
        <v>151</v>
      </c>
      <c r="W51" s="20" t="s">
        <v>152</v>
      </c>
      <c r="X51" s="20"/>
      <c r="Y51" s="20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s="31" customFormat="1" ht="12.75">
      <c r="A52" s="22" t="s">
        <v>19</v>
      </c>
      <c r="B52" s="23" t="s">
        <v>153</v>
      </c>
      <c r="C52" s="24"/>
      <c r="D52" s="25" t="s">
        <v>21</v>
      </c>
      <c r="E52" s="24">
        <v>37</v>
      </c>
      <c r="F52" s="23" t="s">
        <v>22</v>
      </c>
      <c r="G52" s="26"/>
      <c r="H52" s="27" t="s">
        <v>23</v>
      </c>
      <c r="I52" s="28"/>
      <c r="J52" s="28"/>
      <c r="K52" s="28"/>
      <c r="L52" s="28" t="s">
        <v>93</v>
      </c>
      <c r="M52" s="28" t="s">
        <v>93</v>
      </c>
      <c r="N52" s="28" t="s">
        <v>160</v>
      </c>
      <c r="O52" s="28" t="s">
        <v>160</v>
      </c>
      <c r="P52" s="28" t="s">
        <v>161</v>
      </c>
      <c r="Q52" s="28" t="s">
        <v>162</v>
      </c>
      <c r="R52" s="28" t="s">
        <v>163</v>
      </c>
      <c r="S52" s="28" t="s">
        <v>164</v>
      </c>
      <c r="T52" s="28" t="s">
        <v>165</v>
      </c>
      <c r="U52" s="28" t="s">
        <v>92</v>
      </c>
      <c r="V52" s="28" t="s">
        <v>166</v>
      </c>
      <c r="W52" s="29" t="s">
        <v>167</v>
      </c>
      <c r="X52" s="29"/>
      <c r="Y52" s="29"/>
      <c r="Z52" s="30"/>
      <c r="AA52" s="30"/>
      <c r="AB52" s="30"/>
      <c r="AC52" s="30"/>
      <c r="AD52" s="30"/>
      <c r="AE52" s="30"/>
      <c r="AF52" s="30"/>
      <c r="AG52" s="30"/>
      <c r="AH52" s="30"/>
      <c r="AI52" s="30"/>
    </row>
    <row r="53" spans="1:35" s="10" customFormat="1" ht="12.75">
      <c r="A53" s="32" t="s">
        <v>24</v>
      </c>
      <c r="B53" s="33" t="s">
        <v>94</v>
      </c>
      <c r="C53" s="34"/>
      <c r="D53" s="35" t="s">
        <v>26</v>
      </c>
      <c r="E53" s="34">
        <v>157.57</v>
      </c>
      <c r="F53" s="36" t="s">
        <v>27</v>
      </c>
      <c r="G53" s="17"/>
      <c r="H53" s="37" t="s">
        <v>28</v>
      </c>
      <c r="I53" s="38"/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40">
        <v>0</v>
      </c>
      <c r="X53" s="40"/>
      <c r="Y53" s="40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s="10" customFormat="1" ht="12.75">
      <c r="A54" s="32" t="s">
        <v>29</v>
      </c>
      <c r="B54" s="33" t="s">
        <v>78</v>
      </c>
      <c r="C54" s="34"/>
      <c r="D54" s="35" t="s">
        <v>30</v>
      </c>
      <c r="E54" s="34">
        <v>1.5769</v>
      </c>
      <c r="F54" s="36" t="s">
        <v>31</v>
      </c>
      <c r="G54" s="17"/>
      <c r="H54" s="41" t="s">
        <v>32</v>
      </c>
      <c r="I54" s="41"/>
      <c r="J54" s="41">
        <v>0</v>
      </c>
      <c r="K54" s="41">
        <v>2</v>
      </c>
      <c r="L54" s="41">
        <v>10</v>
      </c>
      <c r="M54" s="41">
        <v>4</v>
      </c>
      <c r="N54" s="41">
        <v>10</v>
      </c>
      <c r="O54" s="41">
        <v>9.5</v>
      </c>
      <c r="P54" s="41">
        <v>5</v>
      </c>
      <c r="Q54" s="41">
        <v>5</v>
      </c>
      <c r="R54" s="41">
        <v>10</v>
      </c>
      <c r="S54" s="41">
        <v>20</v>
      </c>
      <c r="T54" s="41">
        <v>100</v>
      </c>
      <c r="U54" s="41">
        <v>1</v>
      </c>
      <c r="V54" s="41">
        <v>1</v>
      </c>
      <c r="W54" s="41">
        <v>1</v>
      </c>
      <c r="X54" s="41"/>
      <c r="Y54" s="41"/>
      <c r="Z54" s="41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 s="10" customFormat="1" ht="12.75">
      <c r="A55" s="32" t="s">
        <v>33</v>
      </c>
      <c r="B55" s="33"/>
      <c r="C55" s="34"/>
      <c r="D55" s="35" t="s">
        <v>34</v>
      </c>
      <c r="E55" s="34">
        <v>1.9400000000000001E-2</v>
      </c>
      <c r="F55" s="36" t="s">
        <v>31</v>
      </c>
      <c r="G55" s="17"/>
      <c r="H55" s="41" t="s">
        <v>35</v>
      </c>
      <c r="I55" s="41"/>
      <c r="J55" s="43">
        <v>6.2731481481481484E-3</v>
      </c>
      <c r="K55" s="43">
        <v>1.3703703703703704E-2</v>
      </c>
      <c r="L55" s="43">
        <v>1.7233796296296296E-2</v>
      </c>
      <c r="M55" s="43">
        <v>2.269675925925926E-2</v>
      </c>
      <c r="N55" s="43">
        <v>2.8611111111111115E-2</v>
      </c>
      <c r="O55" s="43">
        <v>3.4143518518518517E-2</v>
      </c>
      <c r="P55" s="43">
        <v>4.6898148148148154E-2</v>
      </c>
      <c r="Q55" s="43">
        <v>4.988425925925926E-2</v>
      </c>
      <c r="R55" s="43">
        <v>5.3067129629629638E-2</v>
      </c>
      <c r="S55" s="43">
        <v>5.6192129629629634E-2</v>
      </c>
      <c r="T55" s="43">
        <v>6.9016203703703705E-2</v>
      </c>
      <c r="U55" s="43">
        <v>7.4594907407407415E-2</v>
      </c>
      <c r="V55" s="43">
        <v>8.0243055555555554E-2</v>
      </c>
      <c r="W55" s="43">
        <v>8.3032407407407416E-2</v>
      </c>
      <c r="X55" s="43"/>
      <c r="Y55" s="43"/>
      <c r="Z55" s="44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s="10" customFormat="1" ht="12.75">
      <c r="A56" s="32" t="s">
        <v>36</v>
      </c>
      <c r="B56" s="45">
        <v>3</v>
      </c>
      <c r="C56" s="34"/>
      <c r="D56" s="35" t="s">
        <v>37</v>
      </c>
      <c r="E56" s="34">
        <v>83.7</v>
      </c>
      <c r="F56" s="36" t="s">
        <v>38</v>
      </c>
      <c r="G56" s="17"/>
      <c r="H56" s="41" t="s">
        <v>39</v>
      </c>
      <c r="I56" s="43"/>
      <c r="J56" s="43">
        <v>9.2592592592592605E-3</v>
      </c>
      <c r="K56" s="43">
        <v>1.511574074074074E-2</v>
      </c>
      <c r="L56" s="43">
        <v>2.0219907407407409E-2</v>
      </c>
      <c r="M56" s="43">
        <v>2.5960648148148149E-2</v>
      </c>
      <c r="N56" s="43">
        <v>2.9594907407407407E-2</v>
      </c>
      <c r="O56" s="43">
        <v>3.4780092592592592E-2</v>
      </c>
      <c r="P56" s="43">
        <v>4.8344907407407406E-2</v>
      </c>
      <c r="Q56" s="43">
        <v>5.0983796296296291E-2</v>
      </c>
      <c r="R56" s="43">
        <v>5.347222222222222E-2</v>
      </c>
      <c r="S56" s="43">
        <v>5.6967592592592597E-2</v>
      </c>
      <c r="T56" s="43">
        <v>7.1087962962962964E-2</v>
      </c>
      <c r="U56" s="43">
        <v>7.5381944444444446E-2</v>
      </c>
      <c r="V56" s="43">
        <v>8.1053240740740731E-2</v>
      </c>
      <c r="W56" s="43">
        <v>8.3935185185185182E-2</v>
      </c>
      <c r="X56" s="43"/>
      <c r="Y56" s="43"/>
      <c r="Z56" s="46"/>
      <c r="AA56" s="39"/>
      <c r="AB56" s="39"/>
      <c r="AC56" s="39"/>
      <c r="AD56" s="39"/>
      <c r="AE56" s="39"/>
      <c r="AF56" s="39"/>
      <c r="AG56" s="39"/>
      <c r="AH56" s="39"/>
      <c r="AI56" s="39"/>
    </row>
    <row r="57" spans="1:35" s="10" customFormat="1" ht="12.75">
      <c r="A57" s="32" t="s">
        <v>40</v>
      </c>
      <c r="B57" s="47">
        <v>6</v>
      </c>
      <c r="C57" s="34"/>
      <c r="D57" s="35" t="s">
        <v>41</v>
      </c>
      <c r="E57" s="34">
        <v>0.92</v>
      </c>
      <c r="F57" s="34"/>
      <c r="G57" s="17"/>
      <c r="H57" s="41" t="s">
        <v>42</v>
      </c>
      <c r="I57" s="43"/>
      <c r="J57" s="41">
        <v>129</v>
      </c>
      <c r="K57" s="41">
        <v>61</v>
      </c>
      <c r="L57" s="41">
        <v>129</v>
      </c>
      <c r="M57" s="41">
        <v>141</v>
      </c>
      <c r="N57" s="41">
        <v>43</v>
      </c>
      <c r="O57" s="41">
        <v>27</v>
      </c>
      <c r="P57" s="41">
        <v>62</v>
      </c>
      <c r="Q57" s="41">
        <v>47</v>
      </c>
      <c r="R57" s="41">
        <v>17</v>
      </c>
      <c r="S57" s="41">
        <v>33</v>
      </c>
      <c r="T57" s="41">
        <v>90</v>
      </c>
      <c r="U57" s="41">
        <v>34</v>
      </c>
      <c r="V57" s="41">
        <v>35</v>
      </c>
      <c r="W57" s="41">
        <v>38</v>
      </c>
      <c r="X57" s="41"/>
      <c r="Y57" s="41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s="10" customFormat="1" ht="12.75">
      <c r="A58" s="36" t="s">
        <v>43</v>
      </c>
      <c r="B58" s="48">
        <v>1.5</v>
      </c>
      <c r="C58" s="49" t="s">
        <v>44</v>
      </c>
      <c r="D58" s="35" t="s">
        <v>45</v>
      </c>
      <c r="E58" s="45" t="s">
        <v>46</v>
      </c>
      <c r="F58" s="34"/>
      <c r="G58" s="17"/>
      <c r="H58" s="50" t="s">
        <v>168</v>
      </c>
      <c r="I58" s="51" t="s">
        <v>27</v>
      </c>
      <c r="J58" s="52">
        <v>133.16650000000001</v>
      </c>
      <c r="K58" s="52">
        <v>114.254</v>
      </c>
      <c r="L58" s="52">
        <v>106.7787</v>
      </c>
      <c r="M58" s="52">
        <v>97.824200000000005</v>
      </c>
      <c r="N58" s="52">
        <v>89.005300000000005</v>
      </c>
      <c r="O58" s="52">
        <v>71.008399999999995</v>
      </c>
      <c r="P58" s="52">
        <v>107.8693</v>
      </c>
      <c r="Q58" s="52">
        <v>95.718900000000005</v>
      </c>
      <c r="R58" s="52">
        <v>85.212500000000006</v>
      </c>
      <c r="S58" s="52">
        <v>70.827299999999994</v>
      </c>
      <c r="T58" s="52">
        <v>88.8035</v>
      </c>
      <c r="U58" s="52">
        <v>43.607300000000002</v>
      </c>
      <c r="V58" s="52">
        <v>1.9151</v>
      </c>
      <c r="W58" s="52">
        <v>4.7E-2</v>
      </c>
      <c r="X58" s="52"/>
      <c r="Y58" s="52"/>
      <c r="Z58" s="44"/>
      <c r="AA58" s="44"/>
      <c r="AB58" s="44"/>
      <c r="AC58" s="44"/>
      <c r="AD58" s="44"/>
      <c r="AE58" s="44"/>
      <c r="AF58" s="44"/>
      <c r="AG58" s="44"/>
      <c r="AH58" s="44"/>
      <c r="AI58" s="44"/>
    </row>
    <row r="59" spans="1:35" s="10" customFormat="1" ht="12.75">
      <c r="A59" s="32" t="s">
        <v>48</v>
      </c>
      <c r="B59" s="53">
        <v>3</v>
      </c>
      <c r="C59" s="49" t="s">
        <v>49</v>
      </c>
      <c r="D59" s="54" t="s">
        <v>50</v>
      </c>
      <c r="E59" s="55">
        <v>-1.8998999999999999</v>
      </c>
      <c r="F59" s="36" t="s">
        <v>51</v>
      </c>
      <c r="G59" s="17"/>
      <c r="H59" s="56" t="s">
        <v>169</v>
      </c>
      <c r="I59" s="57" t="s">
        <v>51</v>
      </c>
      <c r="J59" s="58">
        <v>45.020099999999999</v>
      </c>
      <c r="K59" s="58">
        <v>23.37</v>
      </c>
      <c r="L59" s="58">
        <v>19.424399999999999</v>
      </c>
      <c r="M59" s="58">
        <v>19.424399999999999</v>
      </c>
      <c r="N59" s="58">
        <v>28.1249</v>
      </c>
      <c r="O59" s="58">
        <v>48.358699999999999</v>
      </c>
      <c r="P59" s="58">
        <v>50.179699999999997</v>
      </c>
      <c r="Q59" s="58">
        <v>51.191400000000002</v>
      </c>
      <c r="R59" s="58">
        <v>44.4131</v>
      </c>
      <c r="S59" s="58">
        <v>54.125300000000003</v>
      </c>
      <c r="T59" s="58">
        <v>82.402000000000001</v>
      </c>
      <c r="U59" s="58">
        <v>137.03319999999999</v>
      </c>
      <c r="V59" s="58">
        <v>12.9496</v>
      </c>
      <c r="W59" s="58">
        <v>5.4630999999999998</v>
      </c>
      <c r="X59" s="58"/>
      <c r="Y59" s="58"/>
      <c r="Z59" s="44"/>
      <c r="AA59" s="44"/>
      <c r="AB59" s="44"/>
      <c r="AC59" s="44"/>
      <c r="AD59" s="44"/>
      <c r="AE59" s="44"/>
      <c r="AF59" s="44"/>
      <c r="AG59" s="44"/>
      <c r="AH59" s="44"/>
      <c r="AI59" s="44"/>
    </row>
    <row r="60" spans="1:35" s="10" customFormat="1" ht="12.75">
      <c r="A60" s="59" t="s">
        <v>53</v>
      </c>
      <c r="B60" s="60">
        <v>2</v>
      </c>
      <c r="C60" s="49" t="s">
        <v>54</v>
      </c>
      <c r="D60" s="54" t="s">
        <v>55</v>
      </c>
      <c r="E60" s="34">
        <v>2.86E-2</v>
      </c>
      <c r="F60" s="34"/>
      <c r="G60" s="17"/>
      <c r="H60" s="61"/>
      <c r="I60" s="61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s="10" customFormat="1" ht="12.75">
      <c r="A61" s="34"/>
      <c r="B61" s="34"/>
      <c r="C61" s="34"/>
      <c r="D61" s="34"/>
      <c r="E61" s="34"/>
      <c r="F61" s="63"/>
      <c r="G61" s="17"/>
      <c r="H61" s="61"/>
      <c r="I61" s="61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s="10" customFormat="1" ht="12.75">
      <c r="A62" s="34"/>
      <c r="B62" s="34"/>
      <c r="C62" s="34"/>
      <c r="D62" s="34"/>
      <c r="E62" s="34"/>
      <c r="F62" s="34"/>
      <c r="G62" s="17"/>
      <c r="H62" s="61"/>
      <c r="I62" s="61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s="1" customFormat="1" ht="13.5" thickBot="1">
      <c r="A63" s="34"/>
      <c r="B63" s="34"/>
      <c r="C63" s="34"/>
      <c r="D63" s="34"/>
      <c r="E63" s="34"/>
      <c r="F63" s="34"/>
      <c r="G63" s="17"/>
      <c r="H63" s="61"/>
      <c r="I63" s="27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s="10" customFormat="1" ht="12.75">
      <c r="A64" s="64"/>
      <c r="B64" s="65"/>
      <c r="C64" s="65"/>
      <c r="D64" s="64"/>
      <c r="E64" s="65"/>
      <c r="F64" s="65"/>
      <c r="G64" s="66"/>
      <c r="H64" s="67" t="s">
        <v>56</v>
      </c>
      <c r="I64" s="68" t="s">
        <v>57</v>
      </c>
      <c r="J64" s="69">
        <v>0</v>
      </c>
      <c r="K64" s="69">
        <v>2</v>
      </c>
      <c r="L64" s="69">
        <v>12</v>
      </c>
      <c r="M64" s="69">
        <v>16</v>
      </c>
      <c r="N64" s="69">
        <v>26</v>
      </c>
      <c r="O64" s="69">
        <v>35.5</v>
      </c>
      <c r="P64" s="69">
        <v>40.5</v>
      </c>
      <c r="Q64" s="69">
        <v>45.5</v>
      </c>
      <c r="R64" s="69">
        <v>55.5</v>
      </c>
      <c r="S64" s="69">
        <v>75.5</v>
      </c>
      <c r="T64" s="69">
        <v>175.5</v>
      </c>
      <c r="U64" s="69">
        <v>176.5</v>
      </c>
      <c r="V64" s="69">
        <v>177.5</v>
      </c>
      <c r="W64" s="69">
        <v>178.5</v>
      </c>
      <c r="X64" s="69" t="s">
        <v>122</v>
      </c>
      <c r="Y64" s="69" t="s">
        <v>122</v>
      </c>
      <c r="Z64" s="69" t="s">
        <v>122</v>
      </c>
      <c r="AA64" s="69" t="s">
        <v>122</v>
      </c>
      <c r="AB64" s="69" t="s">
        <v>122</v>
      </c>
      <c r="AC64" s="69" t="s">
        <v>122</v>
      </c>
      <c r="AD64" s="69" t="s">
        <v>122</v>
      </c>
      <c r="AE64" s="69" t="s">
        <v>122</v>
      </c>
      <c r="AF64" s="69" t="s">
        <v>122</v>
      </c>
      <c r="AG64" s="69" t="s">
        <v>122</v>
      </c>
      <c r="AH64" s="69" t="s">
        <v>122</v>
      </c>
      <c r="AI64" s="69" t="s">
        <v>122</v>
      </c>
    </row>
    <row r="65" spans="1:35" s="1" customFormat="1" ht="12.75">
      <c r="A65" s="70" t="s">
        <v>58</v>
      </c>
      <c r="B65" s="17">
        <v>3060000</v>
      </c>
      <c r="C65" s="37"/>
      <c r="D65" s="37"/>
      <c r="E65" s="37"/>
      <c r="F65" s="41"/>
      <c r="G65" s="71"/>
      <c r="H65" s="72" t="s">
        <v>59</v>
      </c>
      <c r="I65" s="73" t="s">
        <v>44</v>
      </c>
      <c r="J65" s="74">
        <v>1.5</v>
      </c>
      <c r="K65" s="74">
        <v>1.4984999999999999</v>
      </c>
      <c r="L65" s="74">
        <v>1.4910000000000001</v>
      </c>
      <c r="M65" s="74">
        <v>1.488</v>
      </c>
      <c r="N65" s="74">
        <v>1.4804999999999999</v>
      </c>
      <c r="O65" s="74">
        <v>1.4733750000000001</v>
      </c>
      <c r="P65" s="74">
        <v>1.469625</v>
      </c>
      <c r="Q65" s="74">
        <v>1.465875</v>
      </c>
      <c r="R65" s="74">
        <v>1.458375</v>
      </c>
      <c r="S65" s="74">
        <v>1.4433750000000001</v>
      </c>
      <c r="T65" s="74">
        <v>1.3683749999999999</v>
      </c>
      <c r="U65" s="74">
        <v>1.3676250000000001</v>
      </c>
      <c r="V65" s="74">
        <v>1.3668750000000001</v>
      </c>
      <c r="W65" s="74">
        <v>1.366125</v>
      </c>
      <c r="X65" s="74" t="s">
        <v>122</v>
      </c>
      <c r="Y65" s="74" t="s">
        <v>122</v>
      </c>
      <c r="Z65" s="74" t="s">
        <v>122</v>
      </c>
      <c r="AA65" s="74" t="s">
        <v>122</v>
      </c>
      <c r="AB65" s="74" t="s">
        <v>122</v>
      </c>
      <c r="AC65" s="74" t="s">
        <v>122</v>
      </c>
      <c r="AD65" s="74" t="s">
        <v>122</v>
      </c>
      <c r="AE65" s="74" t="s">
        <v>122</v>
      </c>
      <c r="AF65" s="74" t="s">
        <v>122</v>
      </c>
      <c r="AG65" s="74" t="s">
        <v>122</v>
      </c>
      <c r="AH65" s="74" t="s">
        <v>122</v>
      </c>
      <c r="AI65" s="74" t="s">
        <v>122</v>
      </c>
    </row>
    <row r="66" spans="1:35" s="10" customFormat="1" ht="12.75">
      <c r="A66" s="75"/>
      <c r="B66" s="75"/>
      <c r="C66" s="75"/>
      <c r="D66" s="75"/>
      <c r="E66" s="75"/>
      <c r="F66" s="75"/>
      <c r="G66" s="76">
        <v>3060001</v>
      </c>
      <c r="H66" s="77" t="s">
        <v>71</v>
      </c>
      <c r="I66" s="73" t="s">
        <v>27</v>
      </c>
      <c r="J66" s="74">
        <v>133.16650000000001</v>
      </c>
      <c r="K66" s="74">
        <v>114.254</v>
      </c>
      <c r="L66" s="74">
        <v>106.7787</v>
      </c>
      <c r="M66" s="74">
        <v>97.824200000000005</v>
      </c>
      <c r="N66" s="74">
        <v>89.005300000000005</v>
      </c>
      <c r="O66" s="74">
        <v>71.008399999999995</v>
      </c>
      <c r="P66" s="74">
        <v>107.8693</v>
      </c>
      <c r="Q66" s="74">
        <v>95.718900000000005</v>
      </c>
      <c r="R66" s="74">
        <v>85.212500000000006</v>
      </c>
      <c r="S66" s="74">
        <v>70.827299999999994</v>
      </c>
      <c r="T66" s="74">
        <v>88.8035</v>
      </c>
      <c r="U66" s="74">
        <v>43.607300000000002</v>
      </c>
      <c r="V66" s="74">
        <v>1.9151</v>
      </c>
      <c r="W66" s="74">
        <v>4.7E-2</v>
      </c>
      <c r="X66" s="74" t="s">
        <v>122</v>
      </c>
      <c r="Y66" s="74" t="s">
        <v>122</v>
      </c>
      <c r="Z66" s="74" t="s">
        <v>122</v>
      </c>
      <c r="AA66" s="74" t="s">
        <v>122</v>
      </c>
      <c r="AB66" s="74" t="s">
        <v>122</v>
      </c>
      <c r="AC66" s="74" t="s">
        <v>122</v>
      </c>
      <c r="AD66" s="74" t="s">
        <v>122</v>
      </c>
      <c r="AE66" s="74" t="s">
        <v>122</v>
      </c>
      <c r="AF66" s="74" t="s">
        <v>122</v>
      </c>
      <c r="AG66" s="74" t="s">
        <v>122</v>
      </c>
      <c r="AH66" s="74" t="s">
        <v>122</v>
      </c>
      <c r="AI66" s="74" t="s">
        <v>122</v>
      </c>
    </row>
    <row r="67" spans="1:35" s="10" customFormat="1" ht="12.75">
      <c r="A67" s="70" t="s">
        <v>60</v>
      </c>
      <c r="B67" s="75">
        <v>7.3616557999999994</v>
      </c>
      <c r="C67" s="75"/>
      <c r="D67" s="70" t="s">
        <v>61</v>
      </c>
      <c r="E67" s="75">
        <v>137.68593121999999</v>
      </c>
      <c r="F67" s="75"/>
      <c r="G67" s="76">
        <v>3060002</v>
      </c>
      <c r="H67" s="77" t="s">
        <v>72</v>
      </c>
      <c r="I67" s="73" t="s">
        <v>51</v>
      </c>
      <c r="J67" s="74">
        <v>43.111438100000001</v>
      </c>
      <c r="K67" s="74">
        <v>22.002235600000002</v>
      </c>
      <c r="L67" s="74">
        <v>18.270429179999997</v>
      </c>
      <c r="M67" s="74">
        <v>18.52652788</v>
      </c>
      <c r="N67" s="74">
        <v>27.479248420000001</v>
      </c>
      <c r="O67" s="74">
        <v>48.227759759999998</v>
      </c>
      <c r="P67" s="74">
        <v>48.99453802</v>
      </c>
      <c r="Q67" s="74">
        <v>50.35373946</v>
      </c>
      <c r="R67" s="74">
        <v>43.875922500000001</v>
      </c>
      <c r="S67" s="74">
        <v>53.999539220000003</v>
      </c>
      <c r="T67" s="74">
        <v>81.762119900000002</v>
      </c>
      <c r="U67" s="74">
        <v>137.68593121999999</v>
      </c>
      <c r="V67" s="74">
        <v>14.79472814</v>
      </c>
      <c r="W67" s="74">
        <v>7.3616557999999994</v>
      </c>
      <c r="X67" s="74" t="s">
        <v>122</v>
      </c>
      <c r="Y67" s="74" t="s">
        <v>122</v>
      </c>
      <c r="Z67" s="74" t="s">
        <v>122</v>
      </c>
      <c r="AA67" s="74" t="s">
        <v>122</v>
      </c>
      <c r="AB67" s="74" t="s">
        <v>122</v>
      </c>
      <c r="AC67" s="74" t="s">
        <v>122</v>
      </c>
      <c r="AD67" s="74" t="s">
        <v>122</v>
      </c>
      <c r="AE67" s="74" t="s">
        <v>122</v>
      </c>
      <c r="AF67" s="74" t="s">
        <v>122</v>
      </c>
      <c r="AG67" s="74" t="s">
        <v>122</v>
      </c>
      <c r="AH67" s="74" t="s">
        <v>122</v>
      </c>
      <c r="AI67" s="74" t="s">
        <v>122</v>
      </c>
    </row>
    <row r="68" spans="1:35" s="10" customFormat="1" ht="12.75">
      <c r="A68" s="70" t="s">
        <v>123</v>
      </c>
      <c r="B68" s="75">
        <v>-1.8998999999999999</v>
      </c>
      <c r="C68" s="75"/>
      <c r="D68" s="70" t="s">
        <v>124</v>
      </c>
      <c r="E68" s="75">
        <v>2.86E-2</v>
      </c>
      <c r="F68" s="75"/>
      <c r="G68" s="76">
        <v>3060003</v>
      </c>
      <c r="H68" s="77" t="s">
        <v>73</v>
      </c>
      <c r="I68" s="73" t="s">
        <v>64</v>
      </c>
      <c r="J68" s="74">
        <v>28.740958733333333</v>
      </c>
      <c r="K68" s="74">
        <v>14.682839906573243</v>
      </c>
      <c r="L68" s="74">
        <v>12.253808973843055</v>
      </c>
      <c r="M68" s="74">
        <v>12.450623575268818</v>
      </c>
      <c r="N68" s="74">
        <v>18.560789206349209</v>
      </c>
      <c r="O68" s="74">
        <v>32.732847890048355</v>
      </c>
      <c r="P68" s="74">
        <v>33.33812232372204</v>
      </c>
      <c r="Q68" s="74">
        <v>34.35063662317728</v>
      </c>
      <c r="R68" s="74">
        <v>30.085487271792235</v>
      </c>
      <c r="S68" s="74">
        <v>37.411995649086343</v>
      </c>
      <c r="T68" s="74">
        <v>59.751252324837864</v>
      </c>
      <c r="U68" s="74">
        <v>100.67520791152543</v>
      </c>
      <c r="V68" s="74">
        <v>10.823760870598994</v>
      </c>
      <c r="W68" s="74">
        <v>5.3887131851038514</v>
      </c>
      <c r="X68" s="74" t="s">
        <v>122</v>
      </c>
      <c r="Y68" s="74" t="s">
        <v>122</v>
      </c>
      <c r="Z68" s="74" t="s">
        <v>122</v>
      </c>
      <c r="AA68" s="74" t="s">
        <v>122</v>
      </c>
      <c r="AB68" s="74" t="s">
        <v>122</v>
      </c>
      <c r="AC68" s="74" t="s">
        <v>122</v>
      </c>
      <c r="AD68" s="74" t="s">
        <v>122</v>
      </c>
      <c r="AE68" s="74" t="s">
        <v>122</v>
      </c>
      <c r="AF68" s="74" t="s">
        <v>122</v>
      </c>
      <c r="AG68" s="74" t="s">
        <v>122</v>
      </c>
      <c r="AH68" s="74" t="s">
        <v>122</v>
      </c>
      <c r="AI68" s="74" t="s">
        <v>122</v>
      </c>
    </row>
    <row r="69" spans="1:35" s="10" customFormat="1" ht="12.75">
      <c r="A69" s="75"/>
      <c r="B69" s="75"/>
      <c r="C69" s="75"/>
      <c r="D69" s="75"/>
      <c r="E69" s="75"/>
      <c r="F69" s="75"/>
      <c r="G69" s="76">
        <v>3060004</v>
      </c>
      <c r="H69" s="77" t="s">
        <v>74</v>
      </c>
      <c r="I69" s="73" t="s">
        <v>65</v>
      </c>
      <c r="J69" s="74">
        <v>0.31311432996821476</v>
      </c>
      <c r="K69" s="74">
        <v>0.15980017279212039</v>
      </c>
      <c r="L69" s="74">
        <v>0.13269641290225062</v>
      </c>
      <c r="M69" s="74">
        <v>0.13455643373176296</v>
      </c>
      <c r="N69" s="74">
        <v>0.19957920302033313</v>
      </c>
      <c r="O69" s="74">
        <v>0.35027369414337467</v>
      </c>
      <c r="P69" s="74">
        <v>0.35584273270240374</v>
      </c>
      <c r="Q69" s="74">
        <v>0.36571448523337374</v>
      </c>
      <c r="R69" s="74">
        <v>0.31866670843728639</v>
      </c>
      <c r="S69" s="74">
        <v>0.39219358682128108</v>
      </c>
      <c r="T69" s="74">
        <v>0.59383060546220423</v>
      </c>
      <c r="U69" s="74">
        <v>1</v>
      </c>
      <c r="V69" s="74">
        <v>0.10745272235810646</v>
      </c>
      <c r="W69" s="74">
        <v>5.3467015364389386E-2</v>
      </c>
      <c r="X69" s="74" t="s">
        <v>122</v>
      </c>
      <c r="Y69" s="74" t="s">
        <v>122</v>
      </c>
      <c r="Z69" s="74" t="s">
        <v>122</v>
      </c>
      <c r="AA69" s="74" t="s">
        <v>122</v>
      </c>
      <c r="AB69" s="74" t="s">
        <v>122</v>
      </c>
      <c r="AC69" s="74" t="s">
        <v>122</v>
      </c>
      <c r="AD69" s="74" t="s">
        <v>122</v>
      </c>
      <c r="AE69" s="74" t="s">
        <v>122</v>
      </c>
      <c r="AF69" s="74" t="s">
        <v>122</v>
      </c>
      <c r="AG69" s="74" t="s">
        <v>122</v>
      </c>
      <c r="AH69" s="74" t="s">
        <v>122</v>
      </c>
      <c r="AI69" s="74" t="s">
        <v>122</v>
      </c>
    </row>
    <row r="70" spans="1:35" s="10" customFormat="1" ht="12.75">
      <c r="A70" s="75"/>
      <c r="B70" s="75"/>
      <c r="C70" s="75"/>
      <c r="D70" s="75"/>
      <c r="E70" s="75"/>
      <c r="F70" s="75"/>
      <c r="G70" s="76">
        <v>3060005</v>
      </c>
      <c r="H70" s="77" t="s">
        <v>67</v>
      </c>
      <c r="I70" s="73" t="s">
        <v>64</v>
      </c>
      <c r="J70" s="74">
        <v>23.833188199999999</v>
      </c>
      <c r="K70" s="74">
        <v>9.7701566900233594</v>
      </c>
      <c r="L70" s="74">
        <v>7.3164140710932237</v>
      </c>
      <c r="M70" s="74">
        <v>7.5032742473118281</v>
      </c>
      <c r="N70" s="74">
        <v>13.588377318473492</v>
      </c>
      <c r="O70" s="74">
        <v>27.736390233307876</v>
      </c>
      <c r="P70" s="74">
        <v>28.328915349153696</v>
      </c>
      <c r="Q70" s="74">
        <v>29.328615100196128</v>
      </c>
      <c r="R70" s="74">
        <v>25.037638947458646</v>
      </c>
      <c r="S70" s="74">
        <v>32.311688521693945</v>
      </c>
      <c r="T70" s="74">
        <v>54.371399725952323</v>
      </c>
      <c r="U70" s="74">
        <v>95.292405023306813</v>
      </c>
      <c r="V70" s="74">
        <v>5.4380044554183815</v>
      </c>
      <c r="W70" s="74">
        <v>0</v>
      </c>
      <c r="X70" s="74" t="s">
        <v>122</v>
      </c>
      <c r="Y70" s="74" t="s">
        <v>122</v>
      </c>
      <c r="Z70" s="74" t="s">
        <v>122</v>
      </c>
      <c r="AA70" s="74" t="s">
        <v>122</v>
      </c>
      <c r="AB70" s="74" t="s">
        <v>122</v>
      </c>
      <c r="AC70" s="74" t="s">
        <v>122</v>
      </c>
      <c r="AD70" s="74" t="s">
        <v>122</v>
      </c>
      <c r="AE70" s="74" t="s">
        <v>122</v>
      </c>
      <c r="AF70" s="74" t="s">
        <v>122</v>
      </c>
      <c r="AG70" s="74" t="s">
        <v>122</v>
      </c>
      <c r="AH70" s="74" t="s">
        <v>122</v>
      </c>
      <c r="AI70" s="74" t="s">
        <v>122</v>
      </c>
    </row>
    <row r="71" spans="1:35" s="10" customFormat="1" ht="12.75">
      <c r="A71" s="75"/>
      <c r="B71" s="75"/>
      <c r="C71" s="75"/>
      <c r="D71" s="75"/>
      <c r="E71" s="75"/>
      <c r="F71" s="75"/>
      <c r="G71" s="76">
        <v>3060006</v>
      </c>
      <c r="H71" s="77" t="s">
        <v>68</v>
      </c>
      <c r="I71" s="73" t="s">
        <v>66</v>
      </c>
      <c r="J71" s="74">
        <v>0.27431406915394768</v>
      </c>
      <c r="K71" s="74">
        <v>0.11233962170760101</v>
      </c>
      <c r="L71" s="74">
        <v>8.3704845815132781E-2</v>
      </c>
      <c r="M71" s="74">
        <v>8.5669934047349419E-2</v>
      </c>
      <c r="N71" s="74">
        <v>0.15436565870146929</v>
      </c>
      <c r="O71" s="74">
        <v>0.31357246244645953</v>
      </c>
      <c r="P71" s="74">
        <v>0.31945608050248847</v>
      </c>
      <c r="Q71" s="74">
        <v>0.32988546087402448</v>
      </c>
      <c r="R71" s="74">
        <v>0.28018008603788025</v>
      </c>
      <c r="S71" s="74">
        <v>0.35786029325464253</v>
      </c>
      <c r="T71" s="74">
        <v>0.57088722619195376</v>
      </c>
      <c r="U71" s="74">
        <v>1</v>
      </c>
      <c r="V71" s="74">
        <v>5.7035209411640413E-2</v>
      </c>
      <c r="W71" s="74">
        <v>0</v>
      </c>
      <c r="X71" s="74" t="s">
        <v>122</v>
      </c>
      <c r="Y71" s="74" t="s">
        <v>122</v>
      </c>
      <c r="Z71" s="74" t="s">
        <v>122</v>
      </c>
      <c r="AA71" s="74" t="s">
        <v>122</v>
      </c>
      <c r="AB71" s="74" t="s">
        <v>122</v>
      </c>
      <c r="AC71" s="74" t="s">
        <v>122</v>
      </c>
      <c r="AD71" s="74" t="s">
        <v>122</v>
      </c>
      <c r="AE71" s="74" t="s">
        <v>122</v>
      </c>
      <c r="AF71" s="74" t="s">
        <v>122</v>
      </c>
      <c r="AG71" s="74" t="s">
        <v>122</v>
      </c>
      <c r="AH71" s="74" t="s">
        <v>122</v>
      </c>
      <c r="AI71" s="74" t="s">
        <v>122</v>
      </c>
    </row>
    <row r="72" spans="1:35" s="1" customFormat="1" ht="12.75" customHeight="1" thickBot="1">
      <c r="A72" s="2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s="10" customFormat="1" ht="13.5" thickTop="1">
      <c r="A73" s="4" t="s">
        <v>97</v>
      </c>
      <c r="B73" s="5"/>
      <c r="C73" s="5"/>
      <c r="D73" s="5"/>
      <c r="E73" s="5"/>
      <c r="F73" s="5"/>
      <c r="G73" s="6"/>
      <c r="H73" s="7"/>
      <c r="I73" s="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s="10" customFormat="1" ht="12.75">
      <c r="A74" s="11" t="s">
        <v>2</v>
      </c>
      <c r="B74" s="12" t="s">
        <v>98</v>
      </c>
      <c r="C74" s="13" t="s">
        <v>170</v>
      </c>
      <c r="D74" s="14" t="s">
        <v>5</v>
      </c>
      <c r="E74" s="15" t="s">
        <v>6</v>
      </c>
      <c r="F74" s="16">
        <v>1483</v>
      </c>
      <c r="G74" s="17"/>
      <c r="H74" s="18" t="s">
        <v>7</v>
      </c>
      <c r="I74" s="19" t="s">
        <v>0</v>
      </c>
      <c r="J74" s="19" t="s">
        <v>8</v>
      </c>
      <c r="K74" s="19" t="s">
        <v>140</v>
      </c>
      <c r="L74" s="19" t="s">
        <v>141</v>
      </c>
      <c r="M74" s="19" t="s">
        <v>142</v>
      </c>
      <c r="N74" s="19" t="s">
        <v>143</v>
      </c>
      <c r="O74" s="19" t="s">
        <v>144</v>
      </c>
      <c r="P74" s="19" t="s">
        <v>145</v>
      </c>
      <c r="Q74" s="19" t="s">
        <v>146</v>
      </c>
      <c r="R74" s="19" t="s">
        <v>147</v>
      </c>
      <c r="S74" s="19" t="s">
        <v>148</v>
      </c>
      <c r="T74" s="19" t="s">
        <v>149</v>
      </c>
      <c r="U74" s="19" t="s">
        <v>150</v>
      </c>
      <c r="V74" s="19" t="s">
        <v>151</v>
      </c>
      <c r="W74" s="20" t="s">
        <v>152</v>
      </c>
      <c r="X74" s="20"/>
      <c r="Y74" s="20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s="31" customFormat="1" ht="12.75">
      <c r="A75" s="22" t="s">
        <v>19</v>
      </c>
      <c r="B75" s="23" t="s">
        <v>153</v>
      </c>
      <c r="C75" s="24"/>
      <c r="D75" s="25" t="s">
        <v>21</v>
      </c>
      <c r="E75" s="24">
        <v>37</v>
      </c>
      <c r="F75" s="23" t="s">
        <v>22</v>
      </c>
      <c r="G75" s="26"/>
      <c r="H75" s="27" t="s">
        <v>23</v>
      </c>
      <c r="I75" s="28"/>
      <c r="J75" s="28"/>
      <c r="K75" s="28"/>
      <c r="L75" s="28" t="s">
        <v>93</v>
      </c>
      <c r="M75" s="28" t="s">
        <v>93</v>
      </c>
      <c r="N75" s="28" t="s">
        <v>100</v>
      </c>
      <c r="O75" s="28" t="s">
        <v>100</v>
      </c>
      <c r="P75" s="28" t="s">
        <v>100</v>
      </c>
      <c r="Q75" s="28"/>
      <c r="R75" s="28"/>
      <c r="S75" s="28"/>
      <c r="T75" s="28"/>
      <c r="U75" s="28"/>
      <c r="V75" s="28"/>
      <c r="W75" s="29"/>
      <c r="X75" s="29"/>
      <c r="Y75" s="29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:35" s="10" customFormat="1" ht="12.75">
      <c r="A76" s="32" t="s">
        <v>24</v>
      </c>
      <c r="B76" s="33" t="s">
        <v>94</v>
      </c>
      <c r="C76" s="34"/>
      <c r="D76" s="35" t="s">
        <v>26</v>
      </c>
      <c r="E76" s="34">
        <v>157.97</v>
      </c>
      <c r="F76" s="36" t="s">
        <v>27</v>
      </c>
      <c r="G76" s="17"/>
      <c r="H76" s="37" t="s">
        <v>28</v>
      </c>
      <c r="I76" s="38"/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40">
        <v>0</v>
      </c>
      <c r="X76" s="40"/>
      <c r="Y76" s="40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s="10" customFormat="1" ht="12.75">
      <c r="A77" s="32" t="s">
        <v>29</v>
      </c>
      <c r="B77" s="33"/>
      <c r="C77" s="34"/>
      <c r="D77" s="35" t="s">
        <v>30</v>
      </c>
      <c r="E77" s="34">
        <v>1.6424000000000001</v>
      </c>
      <c r="F77" s="36" t="s">
        <v>31</v>
      </c>
      <c r="G77" s="17"/>
      <c r="H77" s="41" t="s">
        <v>32</v>
      </c>
      <c r="I77" s="41"/>
      <c r="J77" s="41">
        <v>0</v>
      </c>
      <c r="K77" s="41">
        <v>2</v>
      </c>
      <c r="L77" s="41">
        <v>10</v>
      </c>
      <c r="M77" s="41">
        <v>4</v>
      </c>
      <c r="N77" s="41">
        <v>10</v>
      </c>
      <c r="O77" s="41">
        <v>9.5</v>
      </c>
      <c r="P77" s="41">
        <v>5</v>
      </c>
      <c r="Q77" s="41">
        <v>5</v>
      </c>
      <c r="R77" s="41">
        <v>10</v>
      </c>
      <c r="S77" s="41">
        <v>100</v>
      </c>
      <c r="T77" s="41">
        <v>20</v>
      </c>
      <c r="U77" s="41">
        <v>10</v>
      </c>
      <c r="V77" s="41">
        <v>1</v>
      </c>
      <c r="W77" s="41">
        <v>1</v>
      </c>
      <c r="X77" s="41"/>
      <c r="Y77" s="41"/>
      <c r="Z77" s="41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1:35" s="10" customFormat="1" ht="12.75">
      <c r="A78" s="32" t="s">
        <v>33</v>
      </c>
      <c r="B78" s="33"/>
      <c r="C78" s="34"/>
      <c r="D78" s="35" t="s">
        <v>34</v>
      </c>
      <c r="E78" s="34">
        <v>0</v>
      </c>
      <c r="F78" s="36" t="s">
        <v>31</v>
      </c>
      <c r="G78" s="17"/>
      <c r="H78" s="41" t="s">
        <v>35</v>
      </c>
      <c r="I78" s="41"/>
      <c r="J78" s="43">
        <v>1.5439814814814816E-2</v>
      </c>
      <c r="K78" s="43">
        <v>3.3611111111111112E-2</v>
      </c>
      <c r="L78" s="43">
        <v>3.7800925925925925E-2</v>
      </c>
      <c r="M78" s="43">
        <v>4.3043981481481482E-2</v>
      </c>
      <c r="N78" s="43">
        <v>4.5185185185185189E-2</v>
      </c>
      <c r="O78" s="43">
        <v>4.7175925925925927E-2</v>
      </c>
      <c r="P78" s="43">
        <v>4.9664351851851855E-2</v>
      </c>
      <c r="Q78" s="43">
        <v>5.6770833333333333E-2</v>
      </c>
      <c r="R78" s="43">
        <v>5.9097222222222225E-2</v>
      </c>
      <c r="S78" s="43">
        <v>6.4884259259259267E-2</v>
      </c>
      <c r="T78" s="43">
        <v>6.7928240740740733E-2</v>
      </c>
      <c r="U78" s="43">
        <v>8.2546296296296298E-2</v>
      </c>
      <c r="V78" s="43">
        <v>8.6956018518518516E-2</v>
      </c>
      <c r="W78" s="43">
        <v>8.8090277777777781E-2</v>
      </c>
      <c r="X78" s="43"/>
      <c r="Y78" s="43"/>
      <c r="Z78" s="44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s="10" customFormat="1" ht="12.75">
      <c r="A79" s="32" t="s">
        <v>36</v>
      </c>
      <c r="B79" s="45">
        <v>2</v>
      </c>
      <c r="C79" s="34"/>
      <c r="D79" s="35" t="s">
        <v>37</v>
      </c>
      <c r="E79" s="34">
        <v>83.9</v>
      </c>
      <c r="F79" s="36" t="s">
        <v>38</v>
      </c>
      <c r="G79" s="17"/>
      <c r="H79" s="41" t="s">
        <v>39</v>
      </c>
      <c r="I79" s="43"/>
      <c r="J79" s="43">
        <v>1.8391203703703705E-2</v>
      </c>
      <c r="K79" s="43">
        <v>3.5717592592592592E-2</v>
      </c>
      <c r="L79" s="43">
        <v>3.9178240740740743E-2</v>
      </c>
      <c r="M79" s="43">
        <v>4.3993055555555556E-2</v>
      </c>
      <c r="N79" s="43">
        <v>4.5798611111111109E-2</v>
      </c>
      <c r="O79" s="43">
        <v>4.8657407407407406E-2</v>
      </c>
      <c r="P79" s="43">
        <v>5.0138888888888893E-2</v>
      </c>
      <c r="Q79" s="43">
        <v>5.7974537037037033E-2</v>
      </c>
      <c r="R79" s="43">
        <v>6.0451388888888895E-2</v>
      </c>
      <c r="S79" s="43">
        <v>6.6296296296296298E-2</v>
      </c>
      <c r="T79" s="43">
        <v>6.8692129629629631E-2</v>
      </c>
      <c r="U79" s="43">
        <v>8.2754629629629636E-2</v>
      </c>
      <c r="V79" s="43">
        <v>8.7222222222222215E-2</v>
      </c>
      <c r="W79" s="43">
        <v>8.8865740740740731E-2</v>
      </c>
      <c r="X79" s="43"/>
      <c r="Y79" s="43"/>
      <c r="Z79" s="46"/>
      <c r="AA79" s="39"/>
      <c r="AB79" s="39"/>
      <c r="AC79" s="39"/>
      <c r="AD79" s="39"/>
      <c r="AE79" s="39"/>
      <c r="AF79" s="39"/>
      <c r="AG79" s="39"/>
      <c r="AH79" s="39"/>
      <c r="AI79" s="39"/>
    </row>
    <row r="80" spans="1:35" s="10" customFormat="1" ht="12.75">
      <c r="A80" s="32" t="s">
        <v>40</v>
      </c>
      <c r="B80" s="47">
        <v>4</v>
      </c>
      <c r="C80" s="34"/>
      <c r="D80" s="35" t="s">
        <v>41</v>
      </c>
      <c r="E80" s="34">
        <v>0.92</v>
      </c>
      <c r="F80" s="34"/>
      <c r="G80" s="17"/>
      <c r="H80" s="41" t="s">
        <v>42</v>
      </c>
      <c r="I80" s="43"/>
      <c r="J80" s="41">
        <v>128</v>
      </c>
      <c r="K80" s="41">
        <v>90</v>
      </c>
      <c r="L80" s="41">
        <v>60</v>
      </c>
      <c r="M80" s="41">
        <v>41</v>
      </c>
      <c r="N80" s="41">
        <v>27</v>
      </c>
      <c r="O80" s="41">
        <v>65</v>
      </c>
      <c r="P80" s="41">
        <v>21</v>
      </c>
      <c r="Q80" s="41">
        <v>52</v>
      </c>
      <c r="R80" s="41">
        <v>58</v>
      </c>
      <c r="S80" s="41">
        <v>61</v>
      </c>
      <c r="T80" s="41">
        <v>33</v>
      </c>
      <c r="U80" s="41">
        <v>9</v>
      </c>
      <c r="V80" s="41">
        <v>11</v>
      </c>
      <c r="W80" s="41">
        <v>32</v>
      </c>
      <c r="X80" s="41"/>
      <c r="Y80" s="41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s="10" customFormat="1" ht="12.75">
      <c r="A81" s="36" t="s">
        <v>43</v>
      </c>
      <c r="B81" s="48">
        <v>1.5</v>
      </c>
      <c r="C81" s="49" t="s">
        <v>44</v>
      </c>
      <c r="D81" s="35" t="s">
        <v>45</v>
      </c>
      <c r="E81" s="45" t="s">
        <v>46</v>
      </c>
      <c r="F81" s="34"/>
      <c r="G81" s="17"/>
      <c r="H81" s="50" t="s">
        <v>171</v>
      </c>
      <c r="I81" s="51" t="s">
        <v>27</v>
      </c>
      <c r="J81" s="52">
        <v>128.33340000000001</v>
      </c>
      <c r="K81" s="52">
        <v>81.419700000000006</v>
      </c>
      <c r="L81" s="52">
        <v>78.606300000000005</v>
      </c>
      <c r="M81" s="52">
        <v>72.59</v>
      </c>
      <c r="N81" s="52">
        <v>69.290899999999993</v>
      </c>
      <c r="O81" s="52">
        <v>59.884099999999997</v>
      </c>
      <c r="P81" s="52">
        <v>50.862000000000002</v>
      </c>
      <c r="Q81" s="52">
        <v>108.2213</v>
      </c>
      <c r="R81" s="52">
        <v>94.640100000000004</v>
      </c>
      <c r="S81" s="52">
        <v>59.739800000000002</v>
      </c>
      <c r="T81" s="52">
        <v>38.713999999999999</v>
      </c>
      <c r="U81" s="52">
        <v>16.466699999999999</v>
      </c>
      <c r="V81" s="52">
        <v>111.2367</v>
      </c>
      <c r="W81" s="52">
        <v>107.74039999999999</v>
      </c>
      <c r="X81" s="52"/>
      <c r="Y81" s="52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10" customFormat="1" ht="12.75">
      <c r="A82" s="32" t="s">
        <v>48</v>
      </c>
      <c r="B82" s="53">
        <v>3</v>
      </c>
      <c r="C82" s="49" t="s">
        <v>49</v>
      </c>
      <c r="D82" s="54" t="s">
        <v>50</v>
      </c>
      <c r="E82" s="55">
        <v>-1.9696</v>
      </c>
      <c r="F82" s="36" t="s">
        <v>51</v>
      </c>
      <c r="G82" s="17"/>
      <c r="H82" s="56" t="s">
        <v>172</v>
      </c>
      <c r="I82" s="57" t="s">
        <v>51</v>
      </c>
      <c r="J82" s="58">
        <v>60.499699999999997</v>
      </c>
      <c r="K82" s="58">
        <v>9.2337000000000007</v>
      </c>
      <c r="L82" s="58">
        <v>11.638299999999999</v>
      </c>
      <c r="M82" s="58">
        <v>17.216899999999999</v>
      </c>
      <c r="N82" s="58">
        <v>30.009399999999999</v>
      </c>
      <c r="O82" s="58">
        <v>54.920999999999999</v>
      </c>
      <c r="P82" s="58">
        <v>56.844700000000003</v>
      </c>
      <c r="Q82" s="58">
        <v>68.338700000000003</v>
      </c>
      <c r="R82" s="58">
        <v>67.521100000000004</v>
      </c>
      <c r="S82" s="58">
        <v>98.4923</v>
      </c>
      <c r="T82" s="58">
        <v>95.703000000000003</v>
      </c>
      <c r="U82" s="58">
        <v>160.81950000000001</v>
      </c>
      <c r="V82" s="58">
        <v>130.32919999999999</v>
      </c>
      <c r="W82" s="58">
        <v>5.2900999999999998</v>
      </c>
      <c r="X82" s="58"/>
      <c r="Y82" s="58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 s="10" customFormat="1" ht="12.75">
      <c r="A83" s="59" t="s">
        <v>53</v>
      </c>
      <c r="B83" s="60">
        <v>2</v>
      </c>
      <c r="C83" s="49" t="s">
        <v>54</v>
      </c>
      <c r="D83" s="54" t="s">
        <v>55</v>
      </c>
      <c r="E83" s="34">
        <v>2.5000000000000001E-2</v>
      </c>
      <c r="F83" s="34"/>
      <c r="G83" s="17"/>
      <c r="H83" s="61"/>
      <c r="I83" s="61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s="10" customFormat="1" ht="12.75">
      <c r="A84" s="34"/>
      <c r="B84" s="34"/>
      <c r="C84" s="34"/>
      <c r="D84" s="34"/>
      <c r="E84" s="34"/>
      <c r="F84" s="63"/>
      <c r="G84" s="17"/>
      <c r="H84" s="61"/>
      <c r="I84" s="61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s="10" customFormat="1" ht="12.75">
      <c r="A85" s="34"/>
      <c r="B85" s="34"/>
      <c r="C85" s="34"/>
      <c r="D85" s="34"/>
      <c r="E85" s="34"/>
      <c r="F85" s="34"/>
      <c r="G85" s="17"/>
      <c r="H85" s="61"/>
      <c r="I85" s="61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s="1" customFormat="1" ht="13.5" thickBot="1">
      <c r="A86" s="34"/>
      <c r="B86" s="34"/>
      <c r="C86" s="34"/>
      <c r="D86" s="34"/>
      <c r="E86" s="34"/>
      <c r="F86" s="34"/>
      <c r="G86" s="17"/>
      <c r="H86" s="61"/>
      <c r="I86" s="27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s="10" customFormat="1" ht="12.75">
      <c r="A87" s="64"/>
      <c r="B87" s="65"/>
      <c r="C87" s="65"/>
      <c r="D87" s="64"/>
      <c r="E87" s="65"/>
      <c r="F87" s="65"/>
      <c r="G87" s="66"/>
      <c r="H87" s="67" t="s">
        <v>56</v>
      </c>
      <c r="I87" s="68" t="s">
        <v>57</v>
      </c>
      <c r="J87" s="69">
        <v>0</v>
      </c>
      <c r="K87" s="69">
        <v>2</v>
      </c>
      <c r="L87" s="69">
        <v>12</v>
      </c>
      <c r="M87" s="69">
        <v>16</v>
      </c>
      <c r="N87" s="69">
        <v>26</v>
      </c>
      <c r="O87" s="69">
        <v>35.5</v>
      </c>
      <c r="P87" s="69">
        <v>40.5</v>
      </c>
      <c r="Q87" s="69">
        <v>45.5</v>
      </c>
      <c r="R87" s="69">
        <v>55.5</v>
      </c>
      <c r="S87" s="69">
        <v>155.5</v>
      </c>
      <c r="T87" s="69">
        <v>175.5</v>
      </c>
      <c r="U87" s="69">
        <v>185.5</v>
      </c>
      <c r="V87" s="69">
        <v>186.5</v>
      </c>
      <c r="W87" s="69">
        <v>187.5</v>
      </c>
      <c r="X87" s="69" t="s">
        <v>122</v>
      </c>
      <c r="Y87" s="69" t="s">
        <v>122</v>
      </c>
      <c r="Z87" s="69" t="s">
        <v>122</v>
      </c>
      <c r="AA87" s="69" t="s">
        <v>122</v>
      </c>
      <c r="AB87" s="69" t="s">
        <v>122</v>
      </c>
      <c r="AC87" s="69" t="s">
        <v>122</v>
      </c>
      <c r="AD87" s="69" t="s">
        <v>122</v>
      </c>
      <c r="AE87" s="69" t="s">
        <v>122</v>
      </c>
      <c r="AF87" s="69" t="s">
        <v>122</v>
      </c>
      <c r="AG87" s="69" t="s">
        <v>122</v>
      </c>
      <c r="AH87" s="69" t="s">
        <v>122</v>
      </c>
      <c r="AI87" s="69" t="s">
        <v>122</v>
      </c>
    </row>
    <row r="88" spans="1:35" s="1" customFormat="1" ht="12.75">
      <c r="A88" s="70" t="s">
        <v>58</v>
      </c>
      <c r="B88" s="17">
        <v>2040000</v>
      </c>
      <c r="C88" s="37"/>
      <c r="D88" s="37"/>
      <c r="E88" s="37"/>
      <c r="F88" s="41"/>
      <c r="G88" s="71"/>
      <c r="H88" s="72" t="s">
        <v>59</v>
      </c>
      <c r="I88" s="73" t="s">
        <v>44</v>
      </c>
      <c r="J88" s="74">
        <v>1.5</v>
      </c>
      <c r="K88" s="74">
        <v>1.4984999999999999</v>
      </c>
      <c r="L88" s="74">
        <v>1.4910000000000001</v>
      </c>
      <c r="M88" s="74">
        <v>1.488</v>
      </c>
      <c r="N88" s="74">
        <v>1.4804999999999999</v>
      </c>
      <c r="O88" s="74">
        <v>1.4733750000000001</v>
      </c>
      <c r="P88" s="74">
        <v>1.469625</v>
      </c>
      <c r="Q88" s="74">
        <v>1.465875</v>
      </c>
      <c r="R88" s="74">
        <v>1.458375</v>
      </c>
      <c r="S88" s="74">
        <v>1.383375</v>
      </c>
      <c r="T88" s="74">
        <v>1.3683749999999999</v>
      </c>
      <c r="U88" s="74">
        <v>1.3608750000000001</v>
      </c>
      <c r="V88" s="74">
        <v>1.360125</v>
      </c>
      <c r="W88" s="74">
        <v>1.359375</v>
      </c>
      <c r="X88" s="74" t="s">
        <v>122</v>
      </c>
      <c r="Y88" s="74" t="s">
        <v>122</v>
      </c>
      <c r="Z88" s="74" t="s">
        <v>122</v>
      </c>
      <c r="AA88" s="74" t="s">
        <v>122</v>
      </c>
      <c r="AB88" s="74" t="s">
        <v>122</v>
      </c>
      <c r="AC88" s="74" t="s">
        <v>122</v>
      </c>
      <c r="AD88" s="74" t="s">
        <v>122</v>
      </c>
      <c r="AE88" s="74" t="s">
        <v>122</v>
      </c>
      <c r="AF88" s="74" t="s">
        <v>122</v>
      </c>
      <c r="AG88" s="74" t="s">
        <v>122</v>
      </c>
      <c r="AH88" s="74" t="s">
        <v>122</v>
      </c>
      <c r="AI88" s="74" t="s">
        <v>122</v>
      </c>
    </row>
    <row r="89" spans="1:35" s="10" customFormat="1" ht="12.75">
      <c r="A89" s="75"/>
      <c r="B89" s="75"/>
      <c r="C89" s="75"/>
      <c r="D89" s="75"/>
      <c r="E89" s="75"/>
      <c r="F89" s="75"/>
      <c r="G89" s="76">
        <v>2040001</v>
      </c>
      <c r="H89" s="77" t="s">
        <v>71</v>
      </c>
      <c r="I89" s="73" t="s">
        <v>27</v>
      </c>
      <c r="J89" s="74">
        <v>128.33340000000001</v>
      </c>
      <c r="K89" s="74">
        <v>81.419700000000006</v>
      </c>
      <c r="L89" s="74">
        <v>78.606300000000005</v>
      </c>
      <c r="M89" s="74">
        <v>72.59</v>
      </c>
      <c r="N89" s="74">
        <v>69.290899999999993</v>
      </c>
      <c r="O89" s="74">
        <v>59.884099999999997</v>
      </c>
      <c r="P89" s="74">
        <v>50.862000000000002</v>
      </c>
      <c r="Q89" s="74">
        <v>108.2213</v>
      </c>
      <c r="R89" s="74">
        <v>94.640100000000004</v>
      </c>
      <c r="S89" s="74">
        <v>59.739800000000002</v>
      </c>
      <c r="T89" s="74">
        <v>38.713999999999999</v>
      </c>
      <c r="U89" s="74">
        <v>16.466699999999999</v>
      </c>
      <c r="V89" s="74">
        <v>111.2367</v>
      </c>
      <c r="W89" s="74">
        <v>107.74039999999999</v>
      </c>
      <c r="X89" s="74" t="s">
        <v>122</v>
      </c>
      <c r="Y89" s="74" t="s">
        <v>122</v>
      </c>
      <c r="Z89" s="74" t="s">
        <v>122</v>
      </c>
      <c r="AA89" s="74" t="s">
        <v>122</v>
      </c>
      <c r="AB89" s="74" t="s">
        <v>122</v>
      </c>
      <c r="AC89" s="74" t="s">
        <v>122</v>
      </c>
      <c r="AD89" s="74" t="s">
        <v>122</v>
      </c>
      <c r="AE89" s="74" t="s">
        <v>122</v>
      </c>
      <c r="AF89" s="74" t="s">
        <v>122</v>
      </c>
      <c r="AG89" s="74" t="s">
        <v>122</v>
      </c>
      <c r="AH89" s="74" t="s">
        <v>122</v>
      </c>
      <c r="AI89" s="74" t="s">
        <v>122</v>
      </c>
    </row>
    <row r="90" spans="1:35" s="10" customFormat="1" ht="12.75">
      <c r="A90" s="70" t="s">
        <v>60</v>
      </c>
      <c r="B90" s="75">
        <v>4.5661899999999997</v>
      </c>
      <c r="C90" s="75"/>
      <c r="D90" s="70" t="s">
        <v>61</v>
      </c>
      <c r="E90" s="75">
        <v>162.3774325</v>
      </c>
      <c r="F90" s="75"/>
      <c r="G90" s="76">
        <v>2040002</v>
      </c>
      <c r="H90" s="77" t="s">
        <v>72</v>
      </c>
      <c r="I90" s="73" t="s">
        <v>51</v>
      </c>
      <c r="J90" s="74">
        <v>59.260964999999999</v>
      </c>
      <c r="K90" s="74">
        <v>9.1678075000000003</v>
      </c>
      <c r="L90" s="74">
        <v>11.642742499999999</v>
      </c>
      <c r="M90" s="74">
        <v>17.371749999999999</v>
      </c>
      <c r="N90" s="74">
        <v>30.246727499999999</v>
      </c>
      <c r="O90" s="74">
        <v>55.393497500000002</v>
      </c>
      <c r="P90" s="74">
        <v>57.542750000000005</v>
      </c>
      <c r="Q90" s="74">
        <v>67.602767499999999</v>
      </c>
      <c r="R90" s="74">
        <v>67.124697500000011</v>
      </c>
      <c r="S90" s="74">
        <v>98.968405000000004</v>
      </c>
      <c r="T90" s="74">
        <v>96.704750000000004</v>
      </c>
      <c r="U90" s="74">
        <v>162.3774325</v>
      </c>
      <c r="V90" s="74">
        <v>129.51788249999998</v>
      </c>
      <c r="W90" s="74">
        <v>4.5661899999999997</v>
      </c>
      <c r="X90" s="74" t="s">
        <v>122</v>
      </c>
      <c r="Y90" s="74" t="s">
        <v>122</v>
      </c>
      <c r="Z90" s="74" t="s">
        <v>122</v>
      </c>
      <c r="AA90" s="74" t="s">
        <v>122</v>
      </c>
      <c r="AB90" s="74" t="s">
        <v>122</v>
      </c>
      <c r="AC90" s="74" t="s">
        <v>122</v>
      </c>
      <c r="AD90" s="74" t="s">
        <v>122</v>
      </c>
      <c r="AE90" s="74" t="s">
        <v>122</v>
      </c>
      <c r="AF90" s="74" t="s">
        <v>122</v>
      </c>
      <c r="AG90" s="74" t="s">
        <v>122</v>
      </c>
      <c r="AH90" s="74" t="s">
        <v>122</v>
      </c>
      <c r="AI90" s="74" t="s">
        <v>122</v>
      </c>
    </row>
    <row r="91" spans="1:35" s="10" customFormat="1" ht="12.75">
      <c r="A91" s="70" t="s">
        <v>123</v>
      </c>
      <c r="B91" s="75">
        <v>-1.9696</v>
      </c>
      <c r="C91" s="75"/>
      <c r="D91" s="70" t="s">
        <v>124</v>
      </c>
      <c r="E91" s="75">
        <v>2.5000000000000001E-2</v>
      </c>
      <c r="F91" s="75"/>
      <c r="G91" s="76">
        <v>2040003</v>
      </c>
      <c r="H91" s="77" t="s">
        <v>73</v>
      </c>
      <c r="I91" s="73" t="s">
        <v>64</v>
      </c>
      <c r="J91" s="74">
        <v>39.507309999999997</v>
      </c>
      <c r="K91" s="74">
        <v>6.1179896563229903</v>
      </c>
      <c r="L91" s="74">
        <v>7.8086804158283023</v>
      </c>
      <c r="M91" s="74">
        <v>11.67456317204301</v>
      </c>
      <c r="N91" s="74">
        <v>20.430075987841946</v>
      </c>
      <c r="O91" s="74">
        <v>37.596333248494105</v>
      </c>
      <c r="P91" s="74">
        <v>39.154716339202182</v>
      </c>
      <c r="Q91" s="74">
        <v>46.117689093544811</v>
      </c>
      <c r="R91" s="74">
        <v>46.027048941458823</v>
      </c>
      <c r="S91" s="74">
        <v>71.541270443661332</v>
      </c>
      <c r="T91" s="74">
        <v>70.671234128071632</v>
      </c>
      <c r="U91" s="74">
        <v>119.31840360062459</v>
      </c>
      <c r="V91" s="74">
        <v>95.224984835952569</v>
      </c>
      <c r="W91" s="74">
        <v>3.3590363218390804</v>
      </c>
      <c r="X91" s="74" t="s">
        <v>122</v>
      </c>
      <c r="Y91" s="74" t="s">
        <v>122</v>
      </c>
      <c r="Z91" s="74" t="s">
        <v>122</v>
      </c>
      <c r="AA91" s="74" t="s">
        <v>122</v>
      </c>
      <c r="AB91" s="74" t="s">
        <v>122</v>
      </c>
      <c r="AC91" s="74" t="s">
        <v>122</v>
      </c>
      <c r="AD91" s="74" t="s">
        <v>122</v>
      </c>
      <c r="AE91" s="74" t="s">
        <v>122</v>
      </c>
      <c r="AF91" s="74" t="s">
        <v>122</v>
      </c>
      <c r="AG91" s="74" t="s">
        <v>122</v>
      </c>
      <c r="AH91" s="74" t="s">
        <v>122</v>
      </c>
      <c r="AI91" s="74" t="s">
        <v>122</v>
      </c>
    </row>
    <row r="92" spans="1:35" s="10" customFormat="1" ht="12.75">
      <c r="A92" s="75"/>
      <c r="B92" s="75"/>
      <c r="C92" s="75"/>
      <c r="D92" s="75"/>
      <c r="E92" s="75"/>
      <c r="F92" s="75"/>
      <c r="G92" s="76">
        <v>2040004</v>
      </c>
      <c r="H92" s="77" t="s">
        <v>74</v>
      </c>
      <c r="I92" s="73" t="s">
        <v>65</v>
      </c>
      <c r="J92" s="74">
        <v>0.36495813542315986</v>
      </c>
      <c r="K92" s="74">
        <v>5.6459862425771515E-2</v>
      </c>
      <c r="L92" s="74">
        <v>7.1701728009524957E-2</v>
      </c>
      <c r="M92" s="74">
        <v>0.10698377066653027</v>
      </c>
      <c r="N92" s="74">
        <v>0.18627420716237769</v>
      </c>
      <c r="O92" s="74">
        <v>0.34114037059922109</v>
      </c>
      <c r="P92" s="74">
        <v>0.35437652335092812</v>
      </c>
      <c r="Q92" s="74">
        <v>0.41633105326997949</v>
      </c>
      <c r="R92" s="74">
        <v>0.41338686334999175</v>
      </c>
      <c r="S92" s="74">
        <v>0.60949605789585326</v>
      </c>
      <c r="T92" s="74">
        <v>0.5955553583469797</v>
      </c>
      <c r="U92" s="74">
        <v>1</v>
      </c>
      <c r="V92" s="74">
        <v>0.79763474828929803</v>
      </c>
      <c r="W92" s="74">
        <v>2.8120841238205931E-2</v>
      </c>
      <c r="X92" s="74" t="s">
        <v>122</v>
      </c>
      <c r="Y92" s="74" t="s">
        <v>122</v>
      </c>
      <c r="Z92" s="74" t="s">
        <v>122</v>
      </c>
      <c r="AA92" s="74" t="s">
        <v>122</v>
      </c>
      <c r="AB92" s="74" t="s">
        <v>122</v>
      </c>
      <c r="AC92" s="74" t="s">
        <v>122</v>
      </c>
      <c r="AD92" s="74" t="s">
        <v>122</v>
      </c>
      <c r="AE92" s="74" t="s">
        <v>122</v>
      </c>
      <c r="AF92" s="74" t="s">
        <v>122</v>
      </c>
      <c r="AG92" s="74" t="s">
        <v>122</v>
      </c>
      <c r="AH92" s="74" t="s">
        <v>122</v>
      </c>
      <c r="AI92" s="74" t="s">
        <v>122</v>
      </c>
    </row>
    <row r="93" spans="1:35" s="10" customFormat="1" ht="12.75">
      <c r="A93" s="75"/>
      <c r="B93" s="75"/>
      <c r="C93" s="75"/>
      <c r="D93" s="75"/>
      <c r="E93" s="75"/>
      <c r="F93" s="75"/>
      <c r="G93" s="76">
        <v>2040005</v>
      </c>
      <c r="H93" s="77" t="s">
        <v>67</v>
      </c>
      <c r="I93" s="73" t="s">
        <v>64</v>
      </c>
      <c r="J93" s="74">
        <v>36.463183333333333</v>
      </c>
      <c r="K93" s="74">
        <v>3.0708158158158163</v>
      </c>
      <c r="L93" s="74">
        <v>4.7461787391012731</v>
      </c>
      <c r="M93" s="74">
        <v>8.6058870967741932</v>
      </c>
      <c r="N93" s="74">
        <v>17.345854441067207</v>
      </c>
      <c r="O93" s="74">
        <v>34.497196911852043</v>
      </c>
      <c r="P93" s="74">
        <v>36.047672025176496</v>
      </c>
      <c r="Q93" s="74">
        <v>43.00269634177539</v>
      </c>
      <c r="R93" s="74">
        <v>42.896036684666164</v>
      </c>
      <c r="S93" s="74">
        <v>68.240509623204119</v>
      </c>
      <c r="T93" s="74">
        <v>67.334290673243814</v>
      </c>
      <c r="U93" s="74">
        <v>115.96306971617524</v>
      </c>
      <c r="V93" s="74">
        <v>91.867800753607185</v>
      </c>
      <c r="W93" s="74">
        <v>0</v>
      </c>
      <c r="X93" s="74" t="s">
        <v>122</v>
      </c>
      <c r="Y93" s="74" t="s">
        <v>122</v>
      </c>
      <c r="Z93" s="74" t="s">
        <v>122</v>
      </c>
      <c r="AA93" s="74" t="s">
        <v>122</v>
      </c>
      <c r="AB93" s="74" t="s">
        <v>122</v>
      </c>
      <c r="AC93" s="74" t="s">
        <v>122</v>
      </c>
      <c r="AD93" s="74" t="s">
        <v>122</v>
      </c>
      <c r="AE93" s="74" t="s">
        <v>122</v>
      </c>
      <c r="AF93" s="74" t="s">
        <v>122</v>
      </c>
      <c r="AG93" s="74" t="s">
        <v>122</v>
      </c>
      <c r="AH93" s="74" t="s">
        <v>122</v>
      </c>
      <c r="AI93" s="74" t="s">
        <v>122</v>
      </c>
    </row>
    <row r="94" spans="1:35" s="10" customFormat="1" ht="12.75">
      <c r="A94" s="75"/>
      <c r="B94" s="75"/>
      <c r="C94" s="75"/>
      <c r="D94" s="75"/>
      <c r="E94" s="75"/>
      <c r="F94" s="75"/>
      <c r="G94" s="76">
        <v>2040006</v>
      </c>
      <c r="H94" s="77" t="s">
        <v>68</v>
      </c>
      <c r="I94" s="73" t="s">
        <v>66</v>
      </c>
      <c r="J94" s="74">
        <v>0.34658351416249705</v>
      </c>
      <c r="K94" s="74">
        <v>2.9158996704559886E-2</v>
      </c>
      <c r="L94" s="74">
        <v>4.4841878106371282E-2</v>
      </c>
      <c r="M94" s="74">
        <v>8.1144789161646705E-2</v>
      </c>
      <c r="N94" s="74">
        <v>0.16272945509569764</v>
      </c>
      <c r="O94" s="74">
        <v>0.32207659413111844</v>
      </c>
      <c r="P94" s="74">
        <v>0.33569572839526951</v>
      </c>
      <c r="Q94" s="74">
        <v>0.39944288189734012</v>
      </c>
      <c r="R94" s="74">
        <v>0.39641350330284619</v>
      </c>
      <c r="S94" s="74">
        <v>0.59819702008873044</v>
      </c>
      <c r="T94" s="74">
        <v>0.5838529533154142</v>
      </c>
      <c r="U94" s="74">
        <v>1</v>
      </c>
      <c r="V94" s="74">
        <v>0.79177941013929976</v>
      </c>
      <c r="W94" s="74">
        <v>0</v>
      </c>
      <c r="X94" s="74" t="s">
        <v>122</v>
      </c>
      <c r="Y94" s="74" t="s">
        <v>122</v>
      </c>
      <c r="Z94" s="74" t="s">
        <v>122</v>
      </c>
      <c r="AA94" s="74" t="s">
        <v>122</v>
      </c>
      <c r="AB94" s="74" t="s">
        <v>122</v>
      </c>
      <c r="AC94" s="74" t="s">
        <v>122</v>
      </c>
      <c r="AD94" s="74" t="s">
        <v>122</v>
      </c>
      <c r="AE94" s="74" t="s">
        <v>122</v>
      </c>
      <c r="AF94" s="74" t="s">
        <v>122</v>
      </c>
      <c r="AG94" s="74" t="s">
        <v>122</v>
      </c>
      <c r="AH94" s="74" t="s">
        <v>122</v>
      </c>
      <c r="AI94" s="74" t="s">
        <v>122</v>
      </c>
    </row>
    <row r="95" spans="1:35" s="1" customFormat="1" ht="12.75" customHeight="1" thickBo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s="10" customFormat="1" ht="13.5" thickTop="1">
      <c r="A96" s="4" t="s">
        <v>103</v>
      </c>
      <c r="B96" s="5"/>
      <c r="C96" s="5"/>
      <c r="D96" s="5"/>
      <c r="E96" s="5"/>
      <c r="F96" s="5"/>
      <c r="G96" s="6"/>
      <c r="H96" s="7"/>
      <c r="I96" s="7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s="10" customFormat="1" ht="12.75">
      <c r="A97" s="11" t="s">
        <v>2</v>
      </c>
      <c r="B97" s="12" t="s">
        <v>104</v>
      </c>
      <c r="C97" s="13" t="s">
        <v>173</v>
      </c>
      <c r="D97" s="14" t="s">
        <v>5</v>
      </c>
      <c r="E97" s="15" t="s">
        <v>6</v>
      </c>
      <c r="F97" s="16">
        <v>1999</v>
      </c>
      <c r="G97" s="17"/>
      <c r="H97" s="18" t="s">
        <v>7</v>
      </c>
      <c r="I97" s="19" t="s">
        <v>0</v>
      </c>
      <c r="J97" s="19" t="s">
        <v>8</v>
      </c>
      <c r="K97" s="19" t="s">
        <v>140</v>
      </c>
      <c r="L97" s="19" t="s">
        <v>141</v>
      </c>
      <c r="M97" s="19" t="s">
        <v>142</v>
      </c>
      <c r="N97" s="19" t="s">
        <v>143</v>
      </c>
      <c r="O97" s="19" t="s">
        <v>144</v>
      </c>
      <c r="P97" s="19" t="s">
        <v>145</v>
      </c>
      <c r="Q97" s="19" t="s">
        <v>146</v>
      </c>
      <c r="R97" s="19" t="s">
        <v>147</v>
      </c>
      <c r="S97" s="19" t="s">
        <v>148</v>
      </c>
      <c r="T97" s="19" t="s">
        <v>149</v>
      </c>
      <c r="U97" s="19" t="s">
        <v>150</v>
      </c>
      <c r="V97" s="19" t="s">
        <v>151</v>
      </c>
      <c r="W97" s="20" t="s">
        <v>152</v>
      </c>
      <c r="X97" s="20"/>
      <c r="Y97" s="20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s="31" customFormat="1" ht="12.75">
      <c r="A98" s="22" t="s">
        <v>19</v>
      </c>
      <c r="B98" s="23" t="s">
        <v>153</v>
      </c>
      <c r="C98" s="24"/>
      <c r="D98" s="25" t="s">
        <v>21</v>
      </c>
      <c r="E98" s="24">
        <v>37</v>
      </c>
      <c r="F98" s="23" t="s">
        <v>22</v>
      </c>
      <c r="G98" s="26"/>
      <c r="H98" s="27" t="s">
        <v>23</v>
      </c>
      <c r="I98" s="28"/>
      <c r="J98" s="28" t="s">
        <v>8</v>
      </c>
      <c r="K98" s="28"/>
      <c r="L98" s="28" t="s">
        <v>93</v>
      </c>
      <c r="M98" s="28" t="s">
        <v>93</v>
      </c>
      <c r="N98" s="28" t="s">
        <v>174</v>
      </c>
      <c r="O98" s="28" t="s">
        <v>174</v>
      </c>
      <c r="P98" s="28" t="s">
        <v>175</v>
      </c>
      <c r="Q98" s="28" t="s">
        <v>176</v>
      </c>
      <c r="R98" s="28" t="s">
        <v>177</v>
      </c>
      <c r="S98" s="28" t="s">
        <v>178</v>
      </c>
      <c r="T98" s="28" t="s">
        <v>179</v>
      </c>
      <c r="U98" s="28" t="s">
        <v>180</v>
      </c>
      <c r="V98" s="28" t="s">
        <v>114</v>
      </c>
      <c r="W98" s="29" t="s">
        <v>93</v>
      </c>
      <c r="X98" s="29"/>
      <c r="Y98" s="29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1:35" s="10" customFormat="1" ht="12.75">
      <c r="A99" s="32" t="s">
        <v>24</v>
      </c>
      <c r="B99" s="33" t="s">
        <v>94</v>
      </c>
      <c r="C99" s="34"/>
      <c r="D99" s="35" t="s">
        <v>26</v>
      </c>
      <c r="E99" s="34">
        <v>157.16</v>
      </c>
      <c r="F99" s="36" t="s">
        <v>27</v>
      </c>
      <c r="G99" s="17"/>
      <c r="H99" s="37" t="s">
        <v>28</v>
      </c>
      <c r="I99" s="38"/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40">
        <v>0</v>
      </c>
      <c r="X99" s="40"/>
      <c r="Y99" s="40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s="10" customFormat="1" ht="12.75">
      <c r="A100" s="32" t="s">
        <v>29</v>
      </c>
      <c r="B100" s="33" t="s">
        <v>78</v>
      </c>
      <c r="C100" s="34"/>
      <c r="D100" s="35" t="s">
        <v>30</v>
      </c>
      <c r="E100" s="34">
        <v>1.8234999999999999</v>
      </c>
      <c r="F100" s="36" t="s">
        <v>31</v>
      </c>
      <c r="G100" s="17"/>
      <c r="H100" s="41" t="s">
        <v>32</v>
      </c>
      <c r="I100" s="41"/>
      <c r="J100" s="41">
        <v>0</v>
      </c>
      <c r="K100" s="41">
        <v>4</v>
      </c>
      <c r="L100" s="41">
        <v>10</v>
      </c>
      <c r="M100" s="41">
        <v>4</v>
      </c>
      <c r="N100" s="41">
        <v>10</v>
      </c>
      <c r="O100" s="41">
        <v>9.5</v>
      </c>
      <c r="P100" s="41">
        <v>5</v>
      </c>
      <c r="Q100" s="41">
        <v>5</v>
      </c>
      <c r="R100" s="41">
        <v>10</v>
      </c>
      <c r="S100" s="41">
        <v>100</v>
      </c>
      <c r="T100" s="41">
        <v>20</v>
      </c>
      <c r="U100" s="41">
        <v>14</v>
      </c>
      <c r="V100" s="41">
        <v>1</v>
      </c>
      <c r="W100" s="41">
        <v>1</v>
      </c>
      <c r="X100" s="41"/>
      <c r="Y100" s="41"/>
      <c r="Z100" s="41"/>
      <c r="AA100" s="42"/>
      <c r="AB100" s="42"/>
      <c r="AC100" s="42"/>
      <c r="AD100" s="42"/>
      <c r="AE100" s="42"/>
      <c r="AF100" s="42"/>
      <c r="AG100" s="42"/>
      <c r="AH100" s="42"/>
      <c r="AI100" s="42"/>
    </row>
    <row r="101" spans="1:35" s="10" customFormat="1" ht="12.75">
      <c r="A101" s="32" t="s">
        <v>33</v>
      </c>
      <c r="B101" s="33"/>
      <c r="C101" s="34"/>
      <c r="D101" s="35" t="s">
        <v>34</v>
      </c>
      <c r="E101" s="34">
        <v>5.2699999999999997E-2</v>
      </c>
      <c r="F101" s="36" t="s">
        <v>31</v>
      </c>
      <c r="G101" s="17"/>
      <c r="H101" s="41" t="s">
        <v>35</v>
      </c>
      <c r="I101" s="41"/>
      <c r="J101" s="43">
        <v>4.8726851851851856E-3</v>
      </c>
      <c r="K101" s="43">
        <v>1.091435185185185E-2</v>
      </c>
      <c r="L101" s="43">
        <v>1.3796296296296298E-2</v>
      </c>
      <c r="M101" s="43">
        <v>1.8298611111111113E-2</v>
      </c>
      <c r="N101" s="43">
        <v>2.0891203703703703E-2</v>
      </c>
      <c r="O101" s="43">
        <v>2.3402777777777783E-2</v>
      </c>
      <c r="P101" s="43">
        <v>2.4699074074074078E-2</v>
      </c>
      <c r="Q101" s="43">
        <v>3.1122685185185187E-2</v>
      </c>
      <c r="R101" s="43">
        <v>3.3113425925925928E-2</v>
      </c>
      <c r="S101" s="43">
        <v>3.6886574074074079E-2</v>
      </c>
      <c r="T101" s="43">
        <v>3.9189814814814809E-2</v>
      </c>
      <c r="U101" s="43">
        <v>5.3912037037037036E-2</v>
      </c>
      <c r="V101" s="43">
        <v>5.5706018518518523E-2</v>
      </c>
      <c r="W101" s="43">
        <v>5.7442129629629628E-2</v>
      </c>
      <c r="X101" s="43"/>
      <c r="Y101" s="43"/>
      <c r="Z101" s="44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s="10" customFormat="1" ht="12.75">
      <c r="A102" s="32" t="s">
        <v>36</v>
      </c>
      <c r="B102" s="45">
        <v>2</v>
      </c>
      <c r="C102" s="34"/>
      <c r="D102" s="35" t="s">
        <v>37</v>
      </c>
      <c r="E102" s="34">
        <v>83.5</v>
      </c>
      <c r="F102" s="36" t="s">
        <v>38</v>
      </c>
      <c r="G102" s="17"/>
      <c r="H102" s="41" t="s">
        <v>39</v>
      </c>
      <c r="I102" s="43"/>
      <c r="J102" s="43">
        <v>6.2499999999999995E-3</v>
      </c>
      <c r="K102" s="43">
        <v>1.2129629629629629E-2</v>
      </c>
      <c r="L102" s="43">
        <v>1.5671296296296298E-2</v>
      </c>
      <c r="M102" s="43">
        <v>1.9560185185185184E-2</v>
      </c>
      <c r="N102" s="43">
        <v>2.1875000000000002E-2</v>
      </c>
      <c r="O102" s="43">
        <v>2.4085648148148148E-2</v>
      </c>
      <c r="P102" s="43">
        <v>2.5578703703703704E-2</v>
      </c>
      <c r="Q102" s="43">
        <v>3.2071759259259258E-2</v>
      </c>
      <c r="R102" s="43">
        <v>3.5439814814814813E-2</v>
      </c>
      <c r="S102" s="43">
        <v>3.7905092592592594E-2</v>
      </c>
      <c r="T102" s="43">
        <v>4.0138888888888884E-2</v>
      </c>
      <c r="U102" s="43">
        <v>5.4502314814814816E-2</v>
      </c>
      <c r="V102" s="43">
        <v>5.6134259259259266E-2</v>
      </c>
      <c r="W102" s="43">
        <v>6.0185185185185182E-2</v>
      </c>
      <c r="X102" s="43"/>
      <c r="Y102" s="43"/>
      <c r="Z102" s="46"/>
      <c r="AA102" s="39"/>
      <c r="AB102" s="39"/>
      <c r="AC102" s="39"/>
      <c r="AD102" s="39"/>
      <c r="AE102" s="39"/>
      <c r="AF102" s="39"/>
      <c r="AG102" s="39"/>
      <c r="AH102" s="39"/>
      <c r="AI102" s="39"/>
    </row>
    <row r="103" spans="1:35" s="10" customFormat="1" ht="12.75">
      <c r="A103" s="32" t="s">
        <v>40</v>
      </c>
      <c r="B103" s="47">
        <v>6</v>
      </c>
      <c r="C103" s="34"/>
      <c r="D103" s="35" t="s">
        <v>41</v>
      </c>
      <c r="E103" s="34">
        <v>0.92</v>
      </c>
      <c r="F103" s="34"/>
      <c r="G103" s="17"/>
      <c r="H103" s="41" t="s">
        <v>42</v>
      </c>
      <c r="I103" s="43"/>
      <c r="J103" s="41">
        <v>59</v>
      </c>
      <c r="K103" s="41">
        <v>52</v>
      </c>
      <c r="L103" s="41">
        <v>80</v>
      </c>
      <c r="M103" s="41">
        <v>55</v>
      </c>
      <c r="N103" s="41">
        <v>43</v>
      </c>
      <c r="O103" s="41">
        <v>30</v>
      </c>
      <c r="P103" s="41">
        <v>37</v>
      </c>
      <c r="Q103" s="41">
        <v>41</v>
      </c>
      <c r="R103" s="41">
        <v>100</v>
      </c>
      <c r="S103" s="41">
        <v>44</v>
      </c>
      <c r="T103" s="41">
        <v>41</v>
      </c>
      <c r="U103" s="41">
        <v>26</v>
      </c>
      <c r="V103" s="41">
        <v>19</v>
      </c>
      <c r="W103" s="41">
        <v>119</v>
      </c>
      <c r="X103" s="41"/>
      <c r="Y103" s="41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s="10" customFormat="1" ht="12.75">
      <c r="A104" s="36" t="s">
        <v>43</v>
      </c>
      <c r="B104" s="48">
        <v>1.5</v>
      </c>
      <c r="C104" s="49" t="s">
        <v>44</v>
      </c>
      <c r="D104" s="35" t="s">
        <v>45</v>
      </c>
      <c r="E104" s="45" t="s">
        <v>46</v>
      </c>
      <c r="F104" s="34"/>
      <c r="G104" s="17"/>
      <c r="H104" s="50" t="s">
        <v>181</v>
      </c>
      <c r="I104" s="51" t="s">
        <v>27</v>
      </c>
      <c r="J104" s="52">
        <v>134.2227</v>
      </c>
      <c r="K104" s="52">
        <v>120.82729999999999</v>
      </c>
      <c r="L104" s="52">
        <v>117.22799999999999</v>
      </c>
      <c r="M104" s="52">
        <v>106.5168</v>
      </c>
      <c r="N104" s="52">
        <v>95.895200000000003</v>
      </c>
      <c r="O104" s="52">
        <v>84.107399999999998</v>
      </c>
      <c r="P104" s="52">
        <v>75.763199999999998</v>
      </c>
      <c r="Q104" s="52">
        <v>134.76939999999999</v>
      </c>
      <c r="R104" s="52">
        <v>118.09910000000001</v>
      </c>
      <c r="S104" s="52">
        <v>99.075100000000006</v>
      </c>
      <c r="T104" s="52">
        <v>80.727800000000002</v>
      </c>
      <c r="U104" s="52">
        <v>41.9099</v>
      </c>
      <c r="V104" s="52">
        <v>20.775500000000001</v>
      </c>
      <c r="W104" s="52">
        <v>16.835000000000001</v>
      </c>
      <c r="X104" s="52"/>
      <c r="Y104" s="52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</row>
    <row r="105" spans="1:35" s="10" customFormat="1" ht="12.75">
      <c r="A105" s="32" t="s">
        <v>48</v>
      </c>
      <c r="B105" s="53">
        <v>3</v>
      </c>
      <c r="C105" s="49" t="s">
        <v>49</v>
      </c>
      <c r="D105" s="54" t="s">
        <v>50</v>
      </c>
      <c r="E105" s="55">
        <v>-2.1762999999999999</v>
      </c>
      <c r="F105" s="36" t="s">
        <v>51</v>
      </c>
      <c r="G105" s="17"/>
      <c r="H105" s="56" t="s">
        <v>182</v>
      </c>
      <c r="I105" s="57" t="s">
        <v>51</v>
      </c>
      <c r="J105" s="58">
        <v>57.953699999999998</v>
      </c>
      <c r="K105" s="58">
        <v>14.2887</v>
      </c>
      <c r="L105" s="58">
        <v>15.5312</v>
      </c>
      <c r="M105" s="58">
        <v>42.777500000000003</v>
      </c>
      <c r="N105" s="58">
        <v>55.912500000000001</v>
      </c>
      <c r="O105" s="58">
        <v>67.272499999999994</v>
      </c>
      <c r="P105" s="58">
        <v>67.805000000000007</v>
      </c>
      <c r="Q105" s="58">
        <v>75.881200000000007</v>
      </c>
      <c r="R105" s="58">
        <v>73.484999999999999</v>
      </c>
      <c r="S105" s="58">
        <v>101.97369999999999</v>
      </c>
      <c r="T105" s="58">
        <v>98.778700000000001</v>
      </c>
      <c r="U105" s="58">
        <v>175.19239999999999</v>
      </c>
      <c r="V105" s="58">
        <v>124.2499</v>
      </c>
      <c r="W105" s="58">
        <v>-1.2424999999999999</v>
      </c>
      <c r="X105" s="58"/>
      <c r="Y105" s="58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</row>
    <row r="106" spans="1:35" s="10" customFormat="1" ht="12.75">
      <c r="A106" s="59" t="s">
        <v>53</v>
      </c>
      <c r="B106" s="60">
        <v>2</v>
      </c>
      <c r="C106" s="49" t="s">
        <v>54</v>
      </c>
      <c r="D106" s="54" t="s">
        <v>55</v>
      </c>
      <c r="E106" s="34">
        <v>2.7E-2</v>
      </c>
      <c r="F106" s="34"/>
      <c r="G106" s="17"/>
      <c r="H106" s="61"/>
      <c r="I106" s="61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s="10" customFormat="1" ht="12.75">
      <c r="A107" s="34"/>
      <c r="B107" s="34"/>
      <c r="C107" s="34"/>
      <c r="D107" s="34"/>
      <c r="E107" s="34"/>
      <c r="F107" s="63"/>
      <c r="G107" s="17"/>
      <c r="H107" s="61"/>
      <c r="I107" s="61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s="10" customFormat="1" ht="12.75">
      <c r="A108" s="34"/>
      <c r="B108" s="34"/>
      <c r="C108" s="34"/>
      <c r="D108" s="34"/>
      <c r="E108" s="34"/>
      <c r="F108" s="34"/>
      <c r="G108" s="17"/>
      <c r="H108" s="61"/>
      <c r="I108" s="61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s="1" customFormat="1" ht="13.5" thickBot="1">
      <c r="A109" s="34"/>
      <c r="B109" s="34"/>
      <c r="C109" s="34"/>
      <c r="D109" s="34"/>
      <c r="E109" s="34"/>
      <c r="F109" s="34"/>
      <c r="G109" s="17"/>
      <c r="H109" s="61"/>
      <c r="I109" s="27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s="10" customFormat="1" ht="12.75">
      <c r="A110" s="64"/>
      <c r="B110" s="65"/>
      <c r="C110" s="65"/>
      <c r="D110" s="64"/>
      <c r="E110" s="65"/>
      <c r="F110" s="65"/>
      <c r="G110" s="66"/>
      <c r="H110" s="67" t="s">
        <v>56</v>
      </c>
      <c r="I110" s="68" t="s">
        <v>57</v>
      </c>
      <c r="J110" s="69">
        <v>0</v>
      </c>
      <c r="K110" s="69">
        <v>4</v>
      </c>
      <c r="L110" s="69">
        <v>14</v>
      </c>
      <c r="M110" s="69">
        <v>18</v>
      </c>
      <c r="N110" s="69">
        <v>28</v>
      </c>
      <c r="O110" s="69">
        <v>37.5</v>
      </c>
      <c r="P110" s="69">
        <v>42.5</v>
      </c>
      <c r="Q110" s="69">
        <v>47.5</v>
      </c>
      <c r="R110" s="69">
        <v>57.5</v>
      </c>
      <c r="S110" s="69">
        <v>157.5</v>
      </c>
      <c r="T110" s="69">
        <v>177.5</v>
      </c>
      <c r="U110" s="69">
        <v>191.5</v>
      </c>
      <c r="V110" s="69">
        <v>192.5</v>
      </c>
      <c r="W110" s="69">
        <v>193.5</v>
      </c>
      <c r="X110" s="69" t="s">
        <v>122</v>
      </c>
      <c r="Y110" s="69" t="s">
        <v>122</v>
      </c>
      <c r="Z110" s="69" t="s">
        <v>122</v>
      </c>
      <c r="AA110" s="69" t="s">
        <v>122</v>
      </c>
      <c r="AB110" s="69" t="s">
        <v>122</v>
      </c>
      <c r="AC110" s="69" t="s">
        <v>122</v>
      </c>
      <c r="AD110" s="69" t="s">
        <v>122</v>
      </c>
      <c r="AE110" s="69" t="s">
        <v>122</v>
      </c>
      <c r="AF110" s="69" t="s">
        <v>122</v>
      </c>
      <c r="AG110" s="69" t="s">
        <v>122</v>
      </c>
      <c r="AH110" s="69" t="s">
        <v>122</v>
      </c>
      <c r="AI110" s="69" t="s">
        <v>122</v>
      </c>
    </row>
    <row r="111" spans="1:35" s="1" customFormat="1" ht="12.75">
      <c r="A111" s="70" t="s">
        <v>58</v>
      </c>
      <c r="B111" s="17">
        <v>2060000</v>
      </c>
      <c r="C111" s="37"/>
      <c r="D111" s="37"/>
      <c r="E111" s="37"/>
      <c r="F111" s="41"/>
      <c r="G111" s="71"/>
      <c r="H111" s="72" t="s">
        <v>59</v>
      </c>
      <c r="I111" s="73" t="s">
        <v>44</v>
      </c>
      <c r="J111" s="74">
        <v>1.5</v>
      </c>
      <c r="K111" s="74">
        <v>1.4970000000000001</v>
      </c>
      <c r="L111" s="74">
        <v>1.4895</v>
      </c>
      <c r="M111" s="74">
        <v>1.4864999999999999</v>
      </c>
      <c r="N111" s="74">
        <v>1.4790000000000001</v>
      </c>
      <c r="O111" s="74">
        <v>1.471875</v>
      </c>
      <c r="P111" s="74">
        <v>1.4681249999999999</v>
      </c>
      <c r="Q111" s="74">
        <v>1.464375</v>
      </c>
      <c r="R111" s="74">
        <v>1.4568749999999999</v>
      </c>
      <c r="S111" s="74">
        <v>1.381875</v>
      </c>
      <c r="T111" s="74">
        <v>1.3668750000000001</v>
      </c>
      <c r="U111" s="74">
        <v>1.3563749999999999</v>
      </c>
      <c r="V111" s="74">
        <v>1.3556250000000001</v>
      </c>
      <c r="W111" s="74">
        <v>1.3548750000000001</v>
      </c>
      <c r="X111" s="74" t="s">
        <v>122</v>
      </c>
      <c r="Y111" s="74" t="s">
        <v>122</v>
      </c>
      <c r="Z111" s="74" t="s">
        <v>122</v>
      </c>
      <c r="AA111" s="74" t="s">
        <v>122</v>
      </c>
      <c r="AB111" s="74" t="s">
        <v>122</v>
      </c>
      <c r="AC111" s="74" t="s">
        <v>122</v>
      </c>
      <c r="AD111" s="74" t="s">
        <v>122</v>
      </c>
      <c r="AE111" s="74" t="s">
        <v>122</v>
      </c>
      <c r="AF111" s="74" t="s">
        <v>122</v>
      </c>
      <c r="AG111" s="74" t="s">
        <v>122</v>
      </c>
      <c r="AH111" s="74" t="s">
        <v>122</v>
      </c>
      <c r="AI111" s="74" t="s">
        <v>122</v>
      </c>
    </row>
    <row r="112" spans="1:35" s="10" customFormat="1" ht="12.75">
      <c r="A112" s="75"/>
      <c r="B112" s="75"/>
      <c r="C112" s="75"/>
      <c r="D112" s="75"/>
      <c r="E112" s="75"/>
      <c r="F112" s="75"/>
      <c r="G112" s="76">
        <v>2060001</v>
      </c>
      <c r="H112" s="77" t="s">
        <v>71</v>
      </c>
      <c r="I112" s="73" t="s">
        <v>27</v>
      </c>
      <c r="J112" s="74">
        <v>134.2227</v>
      </c>
      <c r="K112" s="74">
        <v>120.82729999999999</v>
      </c>
      <c r="L112" s="74">
        <v>117.22799999999999</v>
      </c>
      <c r="M112" s="74">
        <v>106.5168</v>
      </c>
      <c r="N112" s="74">
        <v>95.895200000000003</v>
      </c>
      <c r="O112" s="74">
        <v>84.107399999999998</v>
      </c>
      <c r="P112" s="74">
        <v>75.763199999999998</v>
      </c>
      <c r="Q112" s="74">
        <v>134.76939999999999</v>
      </c>
      <c r="R112" s="74">
        <v>118.09910000000001</v>
      </c>
      <c r="S112" s="74">
        <v>99.075100000000006</v>
      </c>
      <c r="T112" s="74">
        <v>80.727800000000002</v>
      </c>
      <c r="U112" s="74">
        <v>41.9099</v>
      </c>
      <c r="V112" s="74">
        <v>20.775500000000001</v>
      </c>
      <c r="W112" s="74">
        <v>16.835000000000001</v>
      </c>
      <c r="X112" s="74" t="s">
        <v>122</v>
      </c>
      <c r="Y112" s="74" t="s">
        <v>122</v>
      </c>
      <c r="Z112" s="74" t="s">
        <v>122</v>
      </c>
      <c r="AA112" s="74" t="s">
        <v>122</v>
      </c>
      <c r="AB112" s="74" t="s">
        <v>122</v>
      </c>
      <c r="AC112" s="74" t="s">
        <v>122</v>
      </c>
      <c r="AD112" s="74" t="s">
        <v>122</v>
      </c>
      <c r="AE112" s="74" t="s">
        <v>122</v>
      </c>
      <c r="AF112" s="74" t="s">
        <v>122</v>
      </c>
      <c r="AG112" s="74" t="s">
        <v>122</v>
      </c>
      <c r="AH112" s="74" t="s">
        <v>122</v>
      </c>
      <c r="AI112" s="74" t="s">
        <v>122</v>
      </c>
    </row>
    <row r="113" spans="1:35" s="10" customFormat="1" ht="12.75">
      <c r="A113" s="70" t="s">
        <v>60</v>
      </c>
      <c r="B113" s="75">
        <v>0.47925499999999999</v>
      </c>
      <c r="C113" s="75"/>
      <c r="D113" s="70" t="s">
        <v>61</v>
      </c>
      <c r="E113" s="75">
        <v>176.23713269999999</v>
      </c>
      <c r="F113" s="75"/>
      <c r="G113" s="76">
        <v>2060002</v>
      </c>
      <c r="H113" s="77" t="s">
        <v>72</v>
      </c>
      <c r="I113" s="73" t="s">
        <v>51</v>
      </c>
      <c r="J113" s="74">
        <v>56.505987099999999</v>
      </c>
      <c r="K113" s="74">
        <v>13.2026629</v>
      </c>
      <c r="L113" s="74">
        <v>14.542344</v>
      </c>
      <c r="M113" s="74">
        <v>42.077846400000006</v>
      </c>
      <c r="N113" s="74">
        <v>55.499629599999999</v>
      </c>
      <c r="O113" s="74">
        <v>67.177900199999996</v>
      </c>
      <c r="P113" s="74">
        <v>67.935693600000008</v>
      </c>
      <c r="Q113" s="74">
        <v>74.418726200000009</v>
      </c>
      <c r="R113" s="74">
        <v>72.472624299999993</v>
      </c>
      <c r="S113" s="74">
        <v>101.47497229999999</v>
      </c>
      <c r="T113" s="74">
        <v>98.775349399999996</v>
      </c>
      <c r="U113" s="74">
        <v>176.23713269999999</v>
      </c>
      <c r="V113" s="74">
        <v>125.8652615</v>
      </c>
      <c r="W113" s="74">
        <v>0.47925499999999999</v>
      </c>
      <c r="X113" s="74" t="s">
        <v>122</v>
      </c>
      <c r="Y113" s="74" t="s">
        <v>122</v>
      </c>
      <c r="Z113" s="74" t="s">
        <v>122</v>
      </c>
      <c r="AA113" s="74" t="s">
        <v>122</v>
      </c>
      <c r="AB113" s="74" t="s">
        <v>122</v>
      </c>
      <c r="AC113" s="74" t="s">
        <v>122</v>
      </c>
      <c r="AD113" s="74" t="s">
        <v>122</v>
      </c>
      <c r="AE113" s="74" t="s">
        <v>122</v>
      </c>
      <c r="AF113" s="74" t="s">
        <v>122</v>
      </c>
      <c r="AG113" s="74" t="s">
        <v>122</v>
      </c>
      <c r="AH113" s="74" t="s">
        <v>122</v>
      </c>
      <c r="AI113" s="74" t="s">
        <v>122</v>
      </c>
    </row>
    <row r="114" spans="1:35" s="10" customFormat="1" ht="12.75">
      <c r="A114" s="70" t="s">
        <v>123</v>
      </c>
      <c r="B114" s="75">
        <v>-2.1762999999999999</v>
      </c>
      <c r="C114" s="75"/>
      <c r="D114" s="70" t="s">
        <v>124</v>
      </c>
      <c r="E114" s="75">
        <v>2.7E-2</v>
      </c>
      <c r="F114" s="75"/>
      <c r="G114" s="76">
        <v>2060003</v>
      </c>
      <c r="H114" s="77" t="s">
        <v>73</v>
      </c>
      <c r="I114" s="73" t="s">
        <v>64</v>
      </c>
      <c r="J114" s="74">
        <v>37.670658066666668</v>
      </c>
      <c r="K114" s="74">
        <v>8.8194140948563788</v>
      </c>
      <c r="L114" s="74">
        <v>9.7632386706948644</v>
      </c>
      <c r="M114" s="74">
        <v>28.306657517658934</v>
      </c>
      <c r="N114" s="74">
        <v>37.525104530087894</v>
      </c>
      <c r="O114" s="74">
        <v>45.64103622929936</v>
      </c>
      <c r="P114" s="74">
        <v>46.273780229885062</v>
      </c>
      <c r="Q114" s="74">
        <v>50.819445975245415</v>
      </c>
      <c r="R114" s="74">
        <v>49.745259064779063</v>
      </c>
      <c r="S114" s="74">
        <v>73.432815775667109</v>
      </c>
      <c r="T114" s="74">
        <v>72.263630105166882</v>
      </c>
      <c r="U114" s="74">
        <v>129.93245429914293</v>
      </c>
      <c r="V114" s="74">
        <v>92.846665928999542</v>
      </c>
      <c r="W114" s="74">
        <v>0.35372635852015866</v>
      </c>
      <c r="X114" s="74" t="s">
        <v>122</v>
      </c>
      <c r="Y114" s="74" t="s">
        <v>122</v>
      </c>
      <c r="Z114" s="74" t="s">
        <v>122</v>
      </c>
      <c r="AA114" s="74" t="s">
        <v>122</v>
      </c>
      <c r="AB114" s="74" t="s">
        <v>122</v>
      </c>
      <c r="AC114" s="74" t="s">
        <v>122</v>
      </c>
      <c r="AD114" s="74" t="s">
        <v>122</v>
      </c>
      <c r="AE114" s="74" t="s">
        <v>122</v>
      </c>
      <c r="AF114" s="74" t="s">
        <v>122</v>
      </c>
      <c r="AG114" s="74" t="s">
        <v>122</v>
      </c>
      <c r="AH114" s="74" t="s">
        <v>122</v>
      </c>
      <c r="AI114" s="74" t="s">
        <v>122</v>
      </c>
    </row>
    <row r="115" spans="1:35" s="10" customFormat="1" ht="12.75">
      <c r="A115" s="75"/>
      <c r="B115" s="75"/>
      <c r="C115" s="75"/>
      <c r="D115" s="75"/>
      <c r="E115" s="75"/>
      <c r="F115" s="75"/>
      <c r="G115" s="76">
        <v>2060004</v>
      </c>
      <c r="H115" s="77" t="s">
        <v>74</v>
      </c>
      <c r="I115" s="73" t="s">
        <v>65</v>
      </c>
      <c r="J115" s="74">
        <v>0.32062475276528374</v>
      </c>
      <c r="K115" s="74">
        <v>7.4914194856280703E-2</v>
      </c>
      <c r="L115" s="74">
        <v>8.2515777334818158E-2</v>
      </c>
      <c r="M115" s="74">
        <v>0.23875698472482018</v>
      </c>
      <c r="N115" s="74">
        <v>0.31491450609602434</v>
      </c>
      <c r="O115" s="74">
        <v>0.38117903514893031</v>
      </c>
      <c r="P115" s="74">
        <v>0.38547888608494146</v>
      </c>
      <c r="Q115" s="74">
        <v>0.42226473535903147</v>
      </c>
      <c r="R115" s="74">
        <v>0.41122221628155209</v>
      </c>
      <c r="S115" s="74">
        <v>0.57578655953700719</v>
      </c>
      <c r="T115" s="74">
        <v>0.56046843186072781</v>
      </c>
      <c r="U115" s="74">
        <v>1</v>
      </c>
      <c r="V115" s="74">
        <v>0.71418128275074921</v>
      </c>
      <c r="W115" s="74">
        <v>2.7193758356010749E-3</v>
      </c>
      <c r="X115" s="74" t="s">
        <v>122</v>
      </c>
      <c r="Y115" s="74" t="s">
        <v>122</v>
      </c>
      <c r="Z115" s="74" t="s">
        <v>122</v>
      </c>
      <c r="AA115" s="74" t="s">
        <v>122</v>
      </c>
      <c r="AB115" s="74" t="s">
        <v>122</v>
      </c>
      <c r="AC115" s="74" t="s">
        <v>122</v>
      </c>
      <c r="AD115" s="74" t="s">
        <v>122</v>
      </c>
      <c r="AE115" s="74" t="s">
        <v>122</v>
      </c>
      <c r="AF115" s="74" t="s">
        <v>122</v>
      </c>
      <c r="AG115" s="74" t="s">
        <v>122</v>
      </c>
      <c r="AH115" s="74" t="s">
        <v>122</v>
      </c>
      <c r="AI115" s="74" t="s">
        <v>122</v>
      </c>
    </row>
    <row r="116" spans="1:35" s="10" customFormat="1" ht="12.75">
      <c r="A116" s="75"/>
      <c r="B116" s="75"/>
      <c r="C116" s="75"/>
      <c r="D116" s="75"/>
      <c r="E116" s="75"/>
      <c r="F116" s="75"/>
      <c r="G116" s="76">
        <v>2060005</v>
      </c>
      <c r="H116" s="77" t="s">
        <v>67</v>
      </c>
      <c r="I116" s="73" t="s">
        <v>64</v>
      </c>
      <c r="J116" s="74">
        <v>37.351154733333331</v>
      </c>
      <c r="K116" s="74">
        <v>8.4992704742818965</v>
      </c>
      <c r="L116" s="74">
        <v>9.4414830480026843</v>
      </c>
      <c r="M116" s="74">
        <v>27.984252539522373</v>
      </c>
      <c r="N116" s="74">
        <v>37.201064638269095</v>
      </c>
      <c r="O116" s="74">
        <v>45.315427736730364</v>
      </c>
      <c r="P116" s="74">
        <v>45.947340042571319</v>
      </c>
      <c r="Q116" s="74">
        <v>50.492169833546747</v>
      </c>
      <c r="R116" s="74">
        <v>49.416298103818107</v>
      </c>
      <c r="S116" s="74">
        <v>73.086000759837177</v>
      </c>
      <c r="T116" s="74">
        <v>71.913009163237305</v>
      </c>
      <c r="U116" s="74">
        <v>129.57911912266152</v>
      </c>
      <c r="V116" s="74">
        <v>92.493135269709541</v>
      </c>
      <c r="W116" s="74">
        <v>0</v>
      </c>
      <c r="X116" s="74" t="s">
        <v>122</v>
      </c>
      <c r="Y116" s="74" t="s">
        <v>122</v>
      </c>
      <c r="Z116" s="74" t="s">
        <v>122</v>
      </c>
      <c r="AA116" s="74" t="s">
        <v>122</v>
      </c>
      <c r="AB116" s="74" t="s">
        <v>122</v>
      </c>
      <c r="AC116" s="74" t="s">
        <v>122</v>
      </c>
      <c r="AD116" s="74" t="s">
        <v>122</v>
      </c>
      <c r="AE116" s="74" t="s">
        <v>122</v>
      </c>
      <c r="AF116" s="74" t="s">
        <v>122</v>
      </c>
      <c r="AG116" s="74" t="s">
        <v>122</v>
      </c>
      <c r="AH116" s="74" t="s">
        <v>122</v>
      </c>
      <c r="AI116" s="74" t="s">
        <v>122</v>
      </c>
    </row>
    <row r="117" spans="1:35" s="10" customFormat="1" ht="12.75">
      <c r="A117" s="75"/>
      <c r="B117" s="75"/>
      <c r="C117" s="75"/>
      <c r="D117" s="75"/>
      <c r="E117" s="75"/>
      <c r="F117" s="75"/>
      <c r="G117" s="76">
        <v>2060006</v>
      </c>
      <c r="H117" s="77" t="s">
        <v>68</v>
      </c>
      <c r="I117" s="73" t="s">
        <v>66</v>
      </c>
      <c r="J117" s="74">
        <v>0.31877223845198943</v>
      </c>
      <c r="K117" s="74">
        <v>7.2391679203805043E-2</v>
      </c>
      <c r="L117" s="74">
        <v>8.0013989609070024E-2</v>
      </c>
      <c r="M117" s="74">
        <v>0.23668123411801989</v>
      </c>
      <c r="N117" s="74">
        <v>0.31304642113347503</v>
      </c>
      <c r="O117" s="74">
        <v>0.3794916397081643</v>
      </c>
      <c r="P117" s="74">
        <v>0.38380321543903129</v>
      </c>
      <c r="Q117" s="74">
        <v>0.4206893720360394</v>
      </c>
      <c r="R117" s="74">
        <v>0.40961674231686518</v>
      </c>
      <c r="S117" s="74">
        <v>0.57462981814328085</v>
      </c>
      <c r="T117" s="74">
        <v>0.55926992113423779</v>
      </c>
      <c r="U117" s="74">
        <v>1</v>
      </c>
      <c r="V117" s="74">
        <v>0.71340191484344495</v>
      </c>
      <c r="W117" s="74">
        <v>0</v>
      </c>
      <c r="X117" s="74" t="s">
        <v>122</v>
      </c>
      <c r="Y117" s="74" t="s">
        <v>122</v>
      </c>
      <c r="Z117" s="74" t="s">
        <v>122</v>
      </c>
      <c r="AA117" s="74" t="s">
        <v>122</v>
      </c>
      <c r="AB117" s="74" t="s">
        <v>122</v>
      </c>
      <c r="AC117" s="74" t="s">
        <v>122</v>
      </c>
      <c r="AD117" s="74" t="s">
        <v>122</v>
      </c>
      <c r="AE117" s="74" t="s">
        <v>122</v>
      </c>
      <c r="AF117" s="74" t="s">
        <v>122</v>
      </c>
      <c r="AG117" s="74" t="s">
        <v>122</v>
      </c>
      <c r="AH117" s="74" t="s">
        <v>122</v>
      </c>
      <c r="AI117" s="74" t="s">
        <v>122</v>
      </c>
    </row>
    <row r="118" spans="1:35" s="1" customFormat="1" ht="12.75" customHeight="1" thickBo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s="10" customFormat="1" ht="13.5" thickTop="1">
      <c r="A119" s="4" t="s">
        <v>117</v>
      </c>
      <c r="B119" s="5"/>
      <c r="C119" s="5"/>
      <c r="D119" s="5"/>
      <c r="E119" s="5"/>
      <c r="F119" s="5"/>
      <c r="G119" s="6"/>
      <c r="H119" s="7"/>
      <c r="I119" s="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s="10" customFormat="1" ht="12.75">
      <c r="A120" s="11" t="s">
        <v>2</v>
      </c>
      <c r="B120" s="12" t="s">
        <v>118</v>
      </c>
      <c r="C120" s="13" t="s">
        <v>183</v>
      </c>
      <c r="D120" s="14" t="s">
        <v>5</v>
      </c>
      <c r="E120" s="15" t="s">
        <v>6</v>
      </c>
      <c r="F120" s="16">
        <v>2259</v>
      </c>
      <c r="G120" s="17"/>
      <c r="H120" s="18" t="s">
        <v>7</v>
      </c>
      <c r="I120" s="19" t="s">
        <v>0</v>
      </c>
      <c r="J120" s="19" t="s">
        <v>8</v>
      </c>
      <c r="K120" s="19" t="s">
        <v>140</v>
      </c>
      <c r="L120" s="19" t="s">
        <v>141</v>
      </c>
      <c r="M120" s="19" t="s">
        <v>142</v>
      </c>
      <c r="N120" s="19" t="s">
        <v>143</v>
      </c>
      <c r="O120" s="19" t="s">
        <v>144</v>
      </c>
      <c r="P120" s="19" t="s">
        <v>145</v>
      </c>
      <c r="Q120" s="19" t="s">
        <v>146</v>
      </c>
      <c r="R120" s="19" t="s">
        <v>147</v>
      </c>
      <c r="S120" s="19" t="s">
        <v>148</v>
      </c>
      <c r="T120" s="19" t="s">
        <v>149</v>
      </c>
      <c r="U120" s="19" t="s">
        <v>150</v>
      </c>
      <c r="V120" s="19" t="s">
        <v>151</v>
      </c>
      <c r="W120" s="20" t="s">
        <v>152</v>
      </c>
      <c r="X120" s="20"/>
      <c r="Y120" s="20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s="31" customFormat="1" ht="12.75">
      <c r="A121" s="22" t="s">
        <v>19</v>
      </c>
      <c r="B121" s="23" t="s">
        <v>153</v>
      </c>
      <c r="C121" s="24"/>
      <c r="D121" s="25" t="s">
        <v>21</v>
      </c>
      <c r="E121" s="24">
        <v>37</v>
      </c>
      <c r="F121" s="23" t="s">
        <v>22</v>
      </c>
      <c r="G121" s="26"/>
      <c r="H121" s="27" t="s">
        <v>23</v>
      </c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9"/>
      <c r="X121" s="29"/>
      <c r="Y121" s="29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1:35" s="10" customFormat="1" ht="12.75">
      <c r="A122" s="32" t="s">
        <v>24</v>
      </c>
      <c r="B122" s="33" t="s">
        <v>94</v>
      </c>
      <c r="C122" s="34"/>
      <c r="D122" s="35" t="s">
        <v>26</v>
      </c>
      <c r="E122" s="34">
        <v>157.57</v>
      </c>
      <c r="F122" s="36" t="s">
        <v>27</v>
      </c>
      <c r="G122" s="17"/>
      <c r="H122" s="37" t="s">
        <v>28</v>
      </c>
      <c r="I122" s="38"/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  <c r="W122" s="40">
        <v>0</v>
      </c>
      <c r="X122" s="40"/>
      <c r="Y122" s="40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s="10" customFormat="1" ht="12.75">
      <c r="A123" s="32" t="s">
        <v>29</v>
      </c>
      <c r="B123" s="33" t="s">
        <v>78</v>
      </c>
      <c r="C123" s="34"/>
      <c r="D123" s="35" t="s">
        <v>30</v>
      </c>
      <c r="E123" s="34">
        <v>1.1975</v>
      </c>
      <c r="F123" s="36" t="s">
        <v>31</v>
      </c>
      <c r="G123" s="17"/>
      <c r="H123" s="41" t="s">
        <v>32</v>
      </c>
      <c r="I123" s="41"/>
      <c r="J123" s="41">
        <v>0</v>
      </c>
      <c r="K123" s="41">
        <v>2</v>
      </c>
      <c r="L123" s="41">
        <v>10</v>
      </c>
      <c r="M123" s="41">
        <v>4</v>
      </c>
      <c r="N123" s="41">
        <v>10</v>
      </c>
      <c r="O123" s="41">
        <v>9.5</v>
      </c>
      <c r="P123" s="41">
        <v>5</v>
      </c>
      <c r="Q123" s="41">
        <v>5</v>
      </c>
      <c r="R123" s="41">
        <v>10</v>
      </c>
      <c r="S123" s="41">
        <v>100</v>
      </c>
      <c r="T123" s="41">
        <v>20</v>
      </c>
      <c r="U123" s="41">
        <v>6</v>
      </c>
      <c r="V123" s="41">
        <v>1</v>
      </c>
      <c r="W123" s="41">
        <v>1</v>
      </c>
      <c r="X123" s="41"/>
      <c r="Y123" s="41"/>
      <c r="Z123" s="41"/>
      <c r="AA123" s="42"/>
      <c r="AB123" s="42"/>
      <c r="AC123" s="42"/>
      <c r="AD123" s="42"/>
      <c r="AE123" s="42"/>
      <c r="AF123" s="42"/>
      <c r="AG123" s="42"/>
      <c r="AH123" s="42"/>
      <c r="AI123" s="42"/>
    </row>
    <row r="124" spans="1:35" s="10" customFormat="1" ht="12.75">
      <c r="A124" s="32" t="s">
        <v>33</v>
      </c>
      <c r="B124" s="33"/>
      <c r="C124" s="34"/>
      <c r="D124" s="35" t="s">
        <v>34</v>
      </c>
      <c r="E124" s="34">
        <v>6.3E-3</v>
      </c>
      <c r="F124" s="36" t="s">
        <v>31</v>
      </c>
      <c r="G124" s="17"/>
      <c r="H124" s="41" t="s">
        <v>35</v>
      </c>
      <c r="I124" s="41"/>
      <c r="J124" s="43">
        <v>6.851851851851852E-3</v>
      </c>
      <c r="K124" s="43">
        <v>2.3217592592592592E-2</v>
      </c>
      <c r="L124" s="43">
        <v>2.5648148148148146E-2</v>
      </c>
      <c r="M124" s="43">
        <v>2.9560185185185189E-2</v>
      </c>
      <c r="N124" s="43">
        <v>4.0937500000000002E-2</v>
      </c>
      <c r="O124" s="43">
        <v>4.6342592592592595E-2</v>
      </c>
      <c r="P124" s="43">
        <v>4.9930555555555554E-2</v>
      </c>
      <c r="Q124" s="43">
        <v>5.783564814814815E-2</v>
      </c>
      <c r="R124" s="43">
        <v>6.0034722222222225E-2</v>
      </c>
      <c r="S124" s="43">
        <v>6.2893518518518529E-2</v>
      </c>
      <c r="T124" s="43">
        <v>6.5289351851851848E-2</v>
      </c>
      <c r="U124" s="43">
        <v>7.0416666666666669E-2</v>
      </c>
      <c r="V124" s="43">
        <v>7.9166666666666663E-2</v>
      </c>
      <c r="W124" s="43">
        <v>8.2743055555555556E-2</v>
      </c>
      <c r="X124" s="43"/>
      <c r="Y124" s="43"/>
      <c r="Z124" s="44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s="10" customFormat="1" ht="12.75">
      <c r="A125" s="32" t="s">
        <v>36</v>
      </c>
      <c r="B125" s="45">
        <v>2</v>
      </c>
      <c r="C125" s="34"/>
      <c r="D125" s="35" t="s">
        <v>37</v>
      </c>
      <c r="E125" s="34">
        <v>83.7</v>
      </c>
      <c r="F125" s="36" t="s">
        <v>38</v>
      </c>
      <c r="G125" s="17"/>
      <c r="H125" s="41" t="s">
        <v>39</v>
      </c>
      <c r="I125" s="43"/>
      <c r="J125" s="43">
        <v>1.019675925925926E-2</v>
      </c>
      <c r="K125" s="43">
        <v>2.4999999999999998E-2</v>
      </c>
      <c r="L125" s="43">
        <v>2.7766203703703706E-2</v>
      </c>
      <c r="M125" s="43">
        <v>3.2025462962962964E-2</v>
      </c>
      <c r="N125" s="43">
        <v>4.2870370370370371E-2</v>
      </c>
      <c r="O125" s="43">
        <v>4.9004629629629627E-2</v>
      </c>
      <c r="P125" s="43">
        <v>5.1122685185185181E-2</v>
      </c>
      <c r="Q125" s="43">
        <v>5.8750000000000004E-2</v>
      </c>
      <c r="R125" s="43">
        <v>6.1331018518518521E-2</v>
      </c>
      <c r="S125" s="43">
        <v>6.3807870370370376E-2</v>
      </c>
      <c r="T125" s="43">
        <v>6.5833333333333341E-2</v>
      </c>
      <c r="U125" s="43">
        <v>7.1249999999999994E-2</v>
      </c>
      <c r="V125" s="43">
        <v>8.0729166666666671E-2</v>
      </c>
      <c r="W125" s="43">
        <v>8.4039351851851851E-2</v>
      </c>
      <c r="X125" s="43"/>
      <c r="Y125" s="43"/>
      <c r="Z125" s="46"/>
      <c r="AA125" s="39"/>
      <c r="AB125" s="39"/>
      <c r="AC125" s="39"/>
      <c r="AD125" s="39"/>
      <c r="AE125" s="39"/>
      <c r="AF125" s="39"/>
      <c r="AG125" s="39"/>
      <c r="AH125" s="39"/>
      <c r="AI125" s="39"/>
    </row>
    <row r="126" spans="1:35" s="10" customFormat="1" ht="12.75">
      <c r="A126" s="32" t="s">
        <v>40</v>
      </c>
      <c r="B126" s="47">
        <v>2</v>
      </c>
      <c r="C126" s="34"/>
      <c r="D126" s="35" t="s">
        <v>41</v>
      </c>
      <c r="E126" s="34">
        <v>0.92</v>
      </c>
      <c r="F126" s="34"/>
      <c r="G126" s="17"/>
      <c r="H126" s="41" t="s">
        <v>42</v>
      </c>
      <c r="I126" s="43"/>
      <c r="J126" s="41">
        <v>144</v>
      </c>
      <c r="K126" s="41">
        <v>76</v>
      </c>
      <c r="L126" s="41">
        <v>91</v>
      </c>
      <c r="M126" s="41">
        <v>107</v>
      </c>
      <c r="N126" s="41">
        <v>83</v>
      </c>
      <c r="O126" s="41">
        <v>116</v>
      </c>
      <c r="P126" s="41">
        <v>52</v>
      </c>
      <c r="Q126" s="41">
        <v>40</v>
      </c>
      <c r="R126" s="41">
        <v>56</v>
      </c>
      <c r="S126" s="41">
        <v>40</v>
      </c>
      <c r="T126" s="41">
        <v>23</v>
      </c>
      <c r="U126" s="41">
        <v>37</v>
      </c>
      <c r="V126" s="41">
        <v>68</v>
      </c>
      <c r="W126" s="41">
        <v>56</v>
      </c>
      <c r="X126" s="41"/>
      <c r="Y126" s="41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s="10" customFormat="1" ht="12.75">
      <c r="A127" s="36" t="s">
        <v>43</v>
      </c>
      <c r="B127" s="48">
        <v>1.5</v>
      </c>
      <c r="C127" s="49" t="s">
        <v>44</v>
      </c>
      <c r="D127" s="35" t="s">
        <v>45</v>
      </c>
      <c r="E127" s="45" t="s">
        <v>46</v>
      </c>
      <c r="F127" s="34"/>
      <c r="G127" s="17"/>
      <c r="H127" s="50" t="s">
        <v>184</v>
      </c>
      <c r="I127" s="51" t="s">
        <v>27</v>
      </c>
      <c r="J127" s="52">
        <v>132.96700000000001</v>
      </c>
      <c r="K127" s="52">
        <v>82.971999999999994</v>
      </c>
      <c r="L127" s="52">
        <v>80.810699999999997</v>
      </c>
      <c r="M127" s="52">
        <v>76.628299999999996</v>
      </c>
      <c r="N127" s="52">
        <v>126.4864</v>
      </c>
      <c r="O127" s="52">
        <v>100.8451</v>
      </c>
      <c r="P127" s="52">
        <v>85.954700000000003</v>
      </c>
      <c r="Q127" s="52">
        <v>128.83690000000001</v>
      </c>
      <c r="R127" s="52">
        <v>116.94580000000001</v>
      </c>
      <c r="S127" s="52">
        <v>100.7287</v>
      </c>
      <c r="T127" s="52">
        <v>84.134699999999995</v>
      </c>
      <c r="U127" s="52">
        <v>32.694699999999997</v>
      </c>
      <c r="V127" s="52">
        <v>53.344099999999997</v>
      </c>
      <c r="W127" s="52">
        <v>42.583199999999998</v>
      </c>
      <c r="X127" s="52"/>
      <c r="Y127" s="52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1:35" s="10" customFormat="1" ht="12.75">
      <c r="A128" s="32" t="s">
        <v>48</v>
      </c>
      <c r="B128" s="53">
        <v>3</v>
      </c>
      <c r="C128" s="49" t="s">
        <v>49</v>
      </c>
      <c r="D128" s="54" t="s">
        <v>50</v>
      </c>
      <c r="E128" s="55">
        <v>-2.0634000000000001</v>
      </c>
      <c r="F128" s="36" t="s">
        <v>51</v>
      </c>
      <c r="G128" s="17"/>
      <c r="H128" s="56" t="s">
        <v>185</v>
      </c>
      <c r="I128" s="57" t="s">
        <v>51</v>
      </c>
      <c r="J128" s="58">
        <v>63.0931</v>
      </c>
      <c r="K128" s="58">
        <v>11.639799999999999</v>
      </c>
      <c r="L128" s="58">
        <v>10.3171</v>
      </c>
      <c r="M128" s="58">
        <v>13.094799999999999</v>
      </c>
      <c r="N128" s="58">
        <v>30.025400000000001</v>
      </c>
      <c r="O128" s="58">
        <v>58.4636</v>
      </c>
      <c r="P128" s="58">
        <v>61.373600000000003</v>
      </c>
      <c r="Q128" s="58">
        <v>60.447699999999998</v>
      </c>
      <c r="R128" s="58">
        <v>60.58</v>
      </c>
      <c r="S128" s="58">
        <v>91.399000000000001</v>
      </c>
      <c r="T128" s="58">
        <v>92.3249</v>
      </c>
      <c r="U128" s="58">
        <v>139.41319999999999</v>
      </c>
      <c r="V128" s="58">
        <v>115.2077</v>
      </c>
      <c r="W128" s="58">
        <v>-1.1903999999999999</v>
      </c>
      <c r="X128" s="58"/>
      <c r="Y128" s="58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</row>
    <row r="129" spans="1:35" s="10" customFormat="1" ht="12.75">
      <c r="A129" s="59" t="s">
        <v>53</v>
      </c>
      <c r="B129" s="60">
        <v>2</v>
      </c>
      <c r="C129" s="49" t="s">
        <v>54</v>
      </c>
      <c r="D129" s="54" t="s">
        <v>55</v>
      </c>
      <c r="E129" s="34">
        <v>2.23E-2</v>
      </c>
      <c r="F129" s="34"/>
      <c r="G129" s="17"/>
      <c r="H129" s="61"/>
      <c r="I129" s="61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s="10" customFormat="1" ht="12.75">
      <c r="A130" s="34"/>
      <c r="B130" s="34"/>
      <c r="C130" s="34"/>
      <c r="D130" s="34"/>
      <c r="E130" s="34"/>
      <c r="F130" s="63"/>
      <c r="G130" s="17"/>
      <c r="H130" s="61"/>
      <c r="I130" s="61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s="10" customFormat="1" ht="12.75">
      <c r="A131" s="34"/>
      <c r="B131" s="34"/>
      <c r="C131" s="34"/>
      <c r="D131" s="34"/>
      <c r="E131" s="34"/>
      <c r="F131" s="34"/>
      <c r="G131" s="17"/>
      <c r="H131" s="61"/>
      <c r="I131" s="61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s="1" customFormat="1" ht="13.5" thickBot="1">
      <c r="A132" s="34"/>
      <c r="B132" s="34"/>
      <c r="C132" s="34"/>
      <c r="D132" s="34"/>
      <c r="E132" s="34"/>
      <c r="F132" s="34"/>
      <c r="G132" s="17"/>
      <c r="H132" s="61"/>
      <c r="I132" s="27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s="10" customFormat="1" ht="12.75">
      <c r="A133" s="64"/>
      <c r="B133" s="65"/>
      <c r="C133" s="65"/>
      <c r="D133" s="64"/>
      <c r="E133" s="65"/>
      <c r="F133" s="65"/>
      <c r="G133" s="66"/>
      <c r="H133" s="67" t="s">
        <v>56</v>
      </c>
      <c r="I133" s="68" t="s">
        <v>57</v>
      </c>
      <c r="J133" s="69">
        <v>0</v>
      </c>
      <c r="K133" s="69">
        <v>2</v>
      </c>
      <c r="L133" s="69">
        <v>12</v>
      </c>
      <c r="M133" s="69">
        <v>16</v>
      </c>
      <c r="N133" s="69">
        <v>26</v>
      </c>
      <c r="O133" s="69">
        <v>35.5</v>
      </c>
      <c r="P133" s="69">
        <v>40.5</v>
      </c>
      <c r="Q133" s="69">
        <v>45.5</v>
      </c>
      <c r="R133" s="69">
        <v>55.5</v>
      </c>
      <c r="S133" s="69">
        <v>155.5</v>
      </c>
      <c r="T133" s="69">
        <v>175.5</v>
      </c>
      <c r="U133" s="69">
        <v>181.5</v>
      </c>
      <c r="V133" s="69">
        <v>182.5</v>
      </c>
      <c r="W133" s="69">
        <v>183.5</v>
      </c>
      <c r="X133" s="69" t="s">
        <v>122</v>
      </c>
      <c r="Y133" s="69" t="s">
        <v>122</v>
      </c>
      <c r="Z133" s="69" t="s">
        <v>122</v>
      </c>
      <c r="AA133" s="69" t="s">
        <v>122</v>
      </c>
      <c r="AB133" s="69" t="s">
        <v>122</v>
      </c>
      <c r="AC133" s="69" t="s">
        <v>122</v>
      </c>
      <c r="AD133" s="69" t="s">
        <v>122</v>
      </c>
      <c r="AE133" s="69" t="s">
        <v>122</v>
      </c>
      <c r="AF133" s="69" t="s">
        <v>122</v>
      </c>
      <c r="AG133" s="69" t="s">
        <v>122</v>
      </c>
      <c r="AH133" s="69" t="s">
        <v>122</v>
      </c>
      <c r="AI133" s="69" t="s">
        <v>122</v>
      </c>
    </row>
    <row r="134" spans="1:35" s="1" customFormat="1" ht="12.75">
      <c r="A134" s="70" t="s">
        <v>58</v>
      </c>
      <c r="B134" s="17">
        <v>2020000</v>
      </c>
      <c r="C134" s="37"/>
      <c r="D134" s="37"/>
      <c r="E134" s="37"/>
      <c r="F134" s="41"/>
      <c r="G134" s="71"/>
      <c r="H134" s="72" t="s">
        <v>59</v>
      </c>
      <c r="I134" s="73" t="s">
        <v>44</v>
      </c>
      <c r="J134" s="74">
        <v>1.5</v>
      </c>
      <c r="K134" s="74">
        <v>1.4984999999999999</v>
      </c>
      <c r="L134" s="74">
        <v>1.4910000000000001</v>
      </c>
      <c r="M134" s="74">
        <v>1.488</v>
      </c>
      <c r="N134" s="74">
        <v>1.4804999999999999</v>
      </c>
      <c r="O134" s="74">
        <v>1.4733750000000001</v>
      </c>
      <c r="P134" s="74">
        <v>1.469625</v>
      </c>
      <c r="Q134" s="74">
        <v>1.465875</v>
      </c>
      <c r="R134" s="74">
        <v>1.458375</v>
      </c>
      <c r="S134" s="74">
        <v>1.383375</v>
      </c>
      <c r="T134" s="74">
        <v>1.3683749999999999</v>
      </c>
      <c r="U134" s="74">
        <v>1.3638749999999999</v>
      </c>
      <c r="V134" s="74">
        <v>1.3631249999999999</v>
      </c>
      <c r="W134" s="74">
        <v>1.3623750000000001</v>
      </c>
      <c r="X134" s="74" t="s">
        <v>122</v>
      </c>
      <c r="Y134" s="74" t="s">
        <v>122</v>
      </c>
      <c r="Z134" s="74" t="s">
        <v>122</v>
      </c>
      <c r="AA134" s="74" t="s">
        <v>122</v>
      </c>
      <c r="AB134" s="74" t="s">
        <v>122</v>
      </c>
      <c r="AC134" s="74" t="s">
        <v>122</v>
      </c>
      <c r="AD134" s="74" t="s">
        <v>122</v>
      </c>
      <c r="AE134" s="74" t="s">
        <v>122</v>
      </c>
      <c r="AF134" s="74" t="s">
        <v>122</v>
      </c>
      <c r="AG134" s="74" t="s">
        <v>122</v>
      </c>
      <c r="AH134" s="74" t="s">
        <v>122</v>
      </c>
      <c r="AI134" s="74" t="s">
        <v>122</v>
      </c>
    </row>
    <row r="135" spans="1:35" s="10" customFormat="1" ht="12.75">
      <c r="A135" s="75"/>
      <c r="B135" s="75"/>
      <c r="C135" s="75"/>
      <c r="D135" s="75"/>
      <c r="E135" s="75"/>
      <c r="F135" s="75"/>
      <c r="G135" s="76">
        <v>2020001</v>
      </c>
      <c r="H135" s="77" t="s">
        <v>71</v>
      </c>
      <c r="I135" s="73" t="s">
        <v>27</v>
      </c>
      <c r="J135" s="74">
        <v>132.96700000000001</v>
      </c>
      <c r="K135" s="74">
        <v>82.971999999999994</v>
      </c>
      <c r="L135" s="74">
        <v>80.810699999999997</v>
      </c>
      <c r="M135" s="74">
        <v>76.628299999999996</v>
      </c>
      <c r="N135" s="74">
        <v>126.4864</v>
      </c>
      <c r="O135" s="74">
        <v>100.8451</v>
      </c>
      <c r="P135" s="74">
        <v>85.954700000000003</v>
      </c>
      <c r="Q135" s="74">
        <v>128.83690000000001</v>
      </c>
      <c r="R135" s="74">
        <v>116.94580000000001</v>
      </c>
      <c r="S135" s="74">
        <v>100.7287</v>
      </c>
      <c r="T135" s="74">
        <v>84.134699999999995</v>
      </c>
      <c r="U135" s="74">
        <v>32.694699999999997</v>
      </c>
      <c r="V135" s="74">
        <v>53.344099999999997</v>
      </c>
      <c r="W135" s="74">
        <v>42.583199999999998</v>
      </c>
      <c r="X135" s="74" t="s">
        <v>122</v>
      </c>
      <c r="Y135" s="74" t="s">
        <v>122</v>
      </c>
      <c r="Z135" s="74" t="s">
        <v>122</v>
      </c>
      <c r="AA135" s="74" t="s">
        <v>122</v>
      </c>
      <c r="AB135" s="74" t="s">
        <v>122</v>
      </c>
      <c r="AC135" s="74" t="s">
        <v>122</v>
      </c>
      <c r="AD135" s="74" t="s">
        <v>122</v>
      </c>
      <c r="AE135" s="74" t="s">
        <v>122</v>
      </c>
      <c r="AF135" s="74" t="s">
        <v>122</v>
      </c>
      <c r="AG135" s="74" t="s">
        <v>122</v>
      </c>
      <c r="AH135" s="74" t="s">
        <v>122</v>
      </c>
      <c r="AI135" s="74" t="s">
        <v>122</v>
      </c>
    </row>
    <row r="136" spans="1:35" s="10" customFormat="1" ht="12.75">
      <c r="A136" s="70" t="s">
        <v>60</v>
      </c>
      <c r="B136" s="75">
        <v>-7.6605359999999845E-2</v>
      </c>
      <c r="C136" s="75"/>
      <c r="D136" s="70" t="s">
        <v>61</v>
      </c>
      <c r="E136" s="75">
        <v>140.74750818999999</v>
      </c>
      <c r="F136" s="75"/>
      <c r="G136" s="76">
        <v>2020002</v>
      </c>
      <c r="H136" s="77" t="s">
        <v>72</v>
      </c>
      <c r="I136" s="73" t="s">
        <v>51</v>
      </c>
      <c r="J136" s="74">
        <v>62.191335899999999</v>
      </c>
      <c r="K136" s="74">
        <v>11.852924399999999</v>
      </c>
      <c r="L136" s="74">
        <v>10.578421390000001</v>
      </c>
      <c r="M136" s="74">
        <v>13.44938891</v>
      </c>
      <c r="N136" s="74">
        <v>29.26815328</v>
      </c>
      <c r="O136" s="74">
        <v>58.278154270000002</v>
      </c>
      <c r="P136" s="74">
        <v>61.52021019</v>
      </c>
      <c r="Q136" s="74">
        <v>59.638037130000001</v>
      </c>
      <c r="R136" s="74">
        <v>60.035508659999998</v>
      </c>
      <c r="S136" s="74">
        <v>91.216149990000005</v>
      </c>
      <c r="T136" s="74">
        <v>92.512096189999994</v>
      </c>
      <c r="U136" s="74">
        <v>140.74750818999999</v>
      </c>
      <c r="V136" s="74">
        <v>116.08152657000001</v>
      </c>
      <c r="W136" s="74">
        <v>-7.6605359999999845E-2</v>
      </c>
      <c r="X136" s="74" t="s">
        <v>122</v>
      </c>
      <c r="Y136" s="74" t="s">
        <v>122</v>
      </c>
      <c r="Z136" s="74" t="s">
        <v>122</v>
      </c>
      <c r="AA136" s="74" t="s">
        <v>122</v>
      </c>
      <c r="AB136" s="74" t="s">
        <v>122</v>
      </c>
      <c r="AC136" s="74" t="s">
        <v>122</v>
      </c>
      <c r="AD136" s="74" t="s">
        <v>122</v>
      </c>
      <c r="AE136" s="74" t="s">
        <v>122</v>
      </c>
      <c r="AF136" s="74" t="s">
        <v>122</v>
      </c>
      <c r="AG136" s="74" t="s">
        <v>122</v>
      </c>
      <c r="AH136" s="74" t="s">
        <v>122</v>
      </c>
      <c r="AI136" s="74" t="s">
        <v>122</v>
      </c>
    </row>
    <row r="137" spans="1:35" s="10" customFormat="1" ht="12.75">
      <c r="A137" s="70" t="s">
        <v>123</v>
      </c>
      <c r="B137" s="75">
        <v>-2.0634000000000001</v>
      </c>
      <c r="C137" s="75"/>
      <c r="D137" s="70" t="s">
        <v>124</v>
      </c>
      <c r="E137" s="75">
        <v>2.23E-2</v>
      </c>
      <c r="F137" s="75"/>
      <c r="G137" s="76">
        <v>2020003</v>
      </c>
      <c r="H137" s="77" t="s">
        <v>73</v>
      </c>
      <c r="I137" s="73" t="s">
        <v>64</v>
      </c>
      <c r="J137" s="74">
        <v>41.460890599999999</v>
      </c>
      <c r="K137" s="74">
        <v>7.9098594594594589</v>
      </c>
      <c r="L137" s="74">
        <v>7.0948500268276327</v>
      </c>
      <c r="M137" s="74">
        <v>9.0385678158602154</v>
      </c>
      <c r="N137" s="74">
        <v>19.769100493076664</v>
      </c>
      <c r="O137" s="74">
        <v>39.554189714091791</v>
      </c>
      <c r="P137" s="74">
        <v>41.86116199030365</v>
      </c>
      <c r="Q137" s="74">
        <v>40.684258296239449</v>
      </c>
      <c r="R137" s="74">
        <v>41.166029766006687</v>
      </c>
      <c r="S137" s="74">
        <v>65.9373994686907</v>
      </c>
      <c r="T137" s="74">
        <v>67.607268614232211</v>
      </c>
      <c r="U137" s="74">
        <v>103.19677990285034</v>
      </c>
      <c r="V137" s="74">
        <v>85.158387213204961</v>
      </c>
      <c r="W137" s="74">
        <v>-5.622927608037423E-2</v>
      </c>
      <c r="X137" s="74" t="s">
        <v>122</v>
      </c>
      <c r="Y137" s="74" t="s">
        <v>122</v>
      </c>
      <c r="Z137" s="74" t="s">
        <v>122</v>
      </c>
      <c r="AA137" s="74" t="s">
        <v>122</v>
      </c>
      <c r="AB137" s="74" t="s">
        <v>122</v>
      </c>
      <c r="AC137" s="74" t="s">
        <v>122</v>
      </c>
      <c r="AD137" s="74" t="s">
        <v>122</v>
      </c>
      <c r="AE137" s="74" t="s">
        <v>122</v>
      </c>
      <c r="AF137" s="74" t="s">
        <v>122</v>
      </c>
      <c r="AG137" s="74" t="s">
        <v>122</v>
      </c>
      <c r="AH137" s="74" t="s">
        <v>122</v>
      </c>
      <c r="AI137" s="74" t="s">
        <v>122</v>
      </c>
    </row>
    <row r="138" spans="1:35" s="10" customFormat="1" ht="12.75">
      <c r="A138" s="75"/>
      <c r="B138" s="75"/>
      <c r="C138" s="75"/>
      <c r="D138" s="75"/>
      <c r="E138" s="75"/>
      <c r="F138" s="75"/>
      <c r="G138" s="76">
        <v>2020004</v>
      </c>
      <c r="H138" s="77" t="s">
        <v>74</v>
      </c>
      <c r="I138" s="73" t="s">
        <v>65</v>
      </c>
      <c r="J138" s="74">
        <v>0.44186456087056075</v>
      </c>
      <c r="K138" s="74">
        <v>8.4214097659187831E-2</v>
      </c>
      <c r="L138" s="74">
        <v>7.5158853794554004E-2</v>
      </c>
      <c r="M138" s="74">
        <v>9.5556852714182322E-2</v>
      </c>
      <c r="N138" s="74">
        <v>0.20794793212601601</v>
      </c>
      <c r="O138" s="74">
        <v>0.41406171249105372</v>
      </c>
      <c r="P138" s="74">
        <v>0.43709626537012447</v>
      </c>
      <c r="Q138" s="74">
        <v>0.42372357348943274</v>
      </c>
      <c r="R138" s="74">
        <v>0.42654757751700983</v>
      </c>
      <c r="S138" s="74">
        <v>0.64808358714858472</v>
      </c>
      <c r="T138" s="74">
        <v>0.65729118319533353</v>
      </c>
      <c r="U138" s="74">
        <v>1</v>
      </c>
      <c r="V138" s="74">
        <v>0.82475013634555783</v>
      </c>
      <c r="W138" s="74">
        <v>-5.4427507090631824E-4</v>
      </c>
      <c r="X138" s="74" t="s">
        <v>122</v>
      </c>
      <c r="Y138" s="74" t="s">
        <v>122</v>
      </c>
      <c r="Z138" s="74" t="s">
        <v>122</v>
      </c>
      <c r="AA138" s="74" t="s">
        <v>122</v>
      </c>
      <c r="AB138" s="74" t="s">
        <v>122</v>
      </c>
      <c r="AC138" s="74" t="s">
        <v>122</v>
      </c>
      <c r="AD138" s="74" t="s">
        <v>122</v>
      </c>
      <c r="AE138" s="74" t="s">
        <v>122</v>
      </c>
      <c r="AF138" s="74" t="s">
        <v>122</v>
      </c>
      <c r="AG138" s="74" t="s">
        <v>122</v>
      </c>
      <c r="AH138" s="74" t="s">
        <v>122</v>
      </c>
      <c r="AI138" s="74" t="s">
        <v>122</v>
      </c>
    </row>
    <row r="139" spans="1:35" s="10" customFormat="1" ht="12.75">
      <c r="A139" s="75"/>
      <c r="B139" s="75"/>
      <c r="C139" s="75"/>
      <c r="D139" s="75"/>
      <c r="E139" s="75"/>
      <c r="F139" s="75"/>
      <c r="G139" s="76">
        <v>2020005</v>
      </c>
      <c r="H139" s="77" t="s">
        <v>67</v>
      </c>
      <c r="I139" s="73" t="s">
        <v>64</v>
      </c>
      <c r="J139" s="74">
        <v>41.51196084</v>
      </c>
      <c r="K139" s="74">
        <v>7.9609808208208204</v>
      </c>
      <c r="L139" s="74">
        <v>7.1462285378940313</v>
      </c>
      <c r="M139" s="74">
        <v>9.0900499126344094</v>
      </c>
      <c r="N139" s="74">
        <v>19.820843390746369</v>
      </c>
      <c r="O139" s="74">
        <v>39.606182831933488</v>
      </c>
      <c r="P139" s="74">
        <v>41.913287777494261</v>
      </c>
      <c r="Q139" s="74">
        <v>40.736517431568174</v>
      </c>
      <c r="R139" s="74">
        <v>41.218557654924147</v>
      </c>
      <c r="S139" s="74">
        <v>65.992775169422615</v>
      </c>
      <c r="T139" s="74">
        <v>67.663251338266193</v>
      </c>
      <c r="U139" s="74">
        <v>103.25294733754926</v>
      </c>
      <c r="V139" s="74">
        <v>85.214585551581862</v>
      </c>
      <c r="W139" s="74">
        <v>0</v>
      </c>
      <c r="X139" s="74" t="s">
        <v>122</v>
      </c>
      <c r="Y139" s="74" t="s">
        <v>122</v>
      </c>
      <c r="Z139" s="74" t="s">
        <v>122</v>
      </c>
      <c r="AA139" s="74" t="s">
        <v>122</v>
      </c>
      <c r="AB139" s="74" t="s">
        <v>122</v>
      </c>
      <c r="AC139" s="74" t="s">
        <v>122</v>
      </c>
      <c r="AD139" s="74" t="s">
        <v>122</v>
      </c>
      <c r="AE139" s="74" t="s">
        <v>122</v>
      </c>
      <c r="AF139" s="74" t="s">
        <v>122</v>
      </c>
      <c r="AG139" s="74" t="s">
        <v>122</v>
      </c>
      <c r="AH139" s="74" t="s">
        <v>122</v>
      </c>
      <c r="AI139" s="74" t="s">
        <v>122</v>
      </c>
    </row>
    <row r="140" spans="1:35" s="10" customFormat="1" ht="12.75">
      <c r="A140" s="75"/>
      <c r="B140" s="75"/>
      <c r="C140" s="75"/>
      <c r="D140" s="75"/>
      <c r="E140" s="75"/>
      <c r="F140" s="75"/>
      <c r="G140" s="76">
        <v>2020006</v>
      </c>
      <c r="H140" s="77" t="s">
        <v>68</v>
      </c>
      <c r="I140" s="73" t="s">
        <v>66</v>
      </c>
      <c r="J140" s="74">
        <v>0.44216817482676074</v>
      </c>
      <c r="K140" s="74">
        <v>8.4712265955534577E-2</v>
      </c>
      <c r="L140" s="74">
        <v>7.5661947953373082E-2</v>
      </c>
      <c r="M140" s="74">
        <v>9.6048850790014434E-2</v>
      </c>
      <c r="N140" s="74">
        <v>0.2083787918152317</v>
      </c>
      <c r="O140" s="74">
        <v>0.41438045061282053</v>
      </c>
      <c r="P140" s="74">
        <v>0.43740247317892672</v>
      </c>
      <c r="Q140" s="74">
        <v>0.42403705576174744</v>
      </c>
      <c r="R140" s="74">
        <v>0.42685952359044693</v>
      </c>
      <c r="S140" s="74">
        <v>0.64827502228576972</v>
      </c>
      <c r="T140" s="74">
        <v>0.65747760959365897</v>
      </c>
      <c r="U140" s="74">
        <v>1</v>
      </c>
      <c r="V140" s="74">
        <v>0.82484546859056029</v>
      </c>
      <c r="W140" s="74">
        <v>0</v>
      </c>
      <c r="X140" s="74" t="s">
        <v>122</v>
      </c>
      <c r="Y140" s="74" t="s">
        <v>122</v>
      </c>
      <c r="Z140" s="74" t="s">
        <v>122</v>
      </c>
      <c r="AA140" s="74" t="s">
        <v>122</v>
      </c>
      <c r="AB140" s="74" t="s">
        <v>122</v>
      </c>
      <c r="AC140" s="74" t="s">
        <v>122</v>
      </c>
      <c r="AD140" s="74" t="s">
        <v>122</v>
      </c>
      <c r="AE140" s="74" t="s">
        <v>122</v>
      </c>
      <c r="AF140" s="74" t="s">
        <v>122</v>
      </c>
      <c r="AG140" s="74" t="s">
        <v>122</v>
      </c>
      <c r="AH140" s="74" t="s">
        <v>122</v>
      </c>
      <c r="AI140" s="74" t="s">
        <v>122</v>
      </c>
    </row>
    <row r="141" spans="1:35" s="1" customFormat="1" ht="12.75" customHeight="1" thickBo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s="10" customFormat="1" ht="13.5" thickTop="1">
      <c r="A142" s="4" t="s">
        <v>125</v>
      </c>
      <c r="B142" s="5"/>
      <c r="C142" s="5"/>
      <c r="D142" s="5"/>
      <c r="E142" s="5"/>
      <c r="F142" s="5"/>
      <c r="G142" s="6"/>
      <c r="H142" s="7"/>
      <c r="I142" s="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s="10" customFormat="1" ht="12.75">
      <c r="A143" s="11" t="s">
        <v>2</v>
      </c>
      <c r="B143" s="12" t="s">
        <v>126</v>
      </c>
      <c r="C143" s="13" t="s">
        <v>186</v>
      </c>
      <c r="D143" s="14" t="s">
        <v>5</v>
      </c>
      <c r="E143" s="15" t="s">
        <v>6</v>
      </c>
      <c r="F143" s="16"/>
      <c r="G143" s="17"/>
      <c r="H143" s="18" t="s">
        <v>7</v>
      </c>
      <c r="I143" s="19" t="s">
        <v>0</v>
      </c>
      <c r="J143" s="19" t="s">
        <v>8</v>
      </c>
      <c r="K143" s="19" t="s">
        <v>140</v>
      </c>
      <c r="L143" s="19" t="s">
        <v>141</v>
      </c>
      <c r="M143" s="19" t="s">
        <v>142</v>
      </c>
      <c r="N143" s="19" t="s">
        <v>143</v>
      </c>
      <c r="O143" s="19" t="s">
        <v>144</v>
      </c>
      <c r="P143" s="19" t="s">
        <v>145</v>
      </c>
      <c r="Q143" s="19" t="s">
        <v>146</v>
      </c>
      <c r="R143" s="19" t="s">
        <v>147</v>
      </c>
      <c r="S143" s="19" t="s">
        <v>148</v>
      </c>
      <c r="T143" s="19" t="s">
        <v>149</v>
      </c>
      <c r="U143" s="19" t="s">
        <v>150</v>
      </c>
      <c r="V143" s="19" t="s">
        <v>151</v>
      </c>
      <c r="W143" s="20" t="s">
        <v>152</v>
      </c>
      <c r="X143" s="20"/>
      <c r="Y143" s="20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s="31" customFormat="1" ht="12.75">
      <c r="A144" s="22" t="s">
        <v>19</v>
      </c>
      <c r="B144" s="23" t="s">
        <v>153</v>
      </c>
      <c r="C144" s="24"/>
      <c r="D144" s="25" t="s">
        <v>21</v>
      </c>
      <c r="E144" s="24">
        <v>37</v>
      </c>
      <c r="F144" s="23" t="s">
        <v>22</v>
      </c>
      <c r="G144" s="26"/>
      <c r="H144" s="27" t="s">
        <v>23</v>
      </c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9"/>
      <c r="X144" s="29"/>
      <c r="Y144" s="29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1:35" s="10" customFormat="1" ht="12.75">
      <c r="A145" s="32" t="s">
        <v>24</v>
      </c>
      <c r="B145" s="33" t="s">
        <v>128</v>
      </c>
      <c r="C145" s="34"/>
      <c r="D145" s="35" t="s">
        <v>26</v>
      </c>
      <c r="E145" s="34">
        <v>157.57</v>
      </c>
      <c r="F145" s="36" t="s">
        <v>27</v>
      </c>
      <c r="G145" s="17"/>
      <c r="H145" s="37" t="s">
        <v>28</v>
      </c>
      <c r="I145" s="38"/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40">
        <v>0</v>
      </c>
      <c r="X145" s="40"/>
      <c r="Y145" s="40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s="10" customFormat="1" ht="12.75">
      <c r="A146" s="32" t="s">
        <v>29</v>
      </c>
      <c r="B146" s="33" t="s">
        <v>78</v>
      </c>
      <c r="C146" s="34"/>
      <c r="D146" s="35" t="s">
        <v>30</v>
      </c>
      <c r="E146" s="34">
        <v>1.7171000000000001</v>
      </c>
      <c r="F146" s="36" t="s">
        <v>31</v>
      </c>
      <c r="G146" s="17"/>
      <c r="H146" s="41" t="s">
        <v>32</v>
      </c>
      <c r="I146" s="41"/>
      <c r="J146" s="41">
        <v>0</v>
      </c>
      <c r="K146" s="41">
        <v>2</v>
      </c>
      <c r="L146" s="41">
        <v>10</v>
      </c>
      <c r="M146" s="41">
        <v>4</v>
      </c>
      <c r="N146" s="41">
        <v>10</v>
      </c>
      <c r="O146" s="41">
        <v>9.5</v>
      </c>
      <c r="P146" s="41">
        <v>5</v>
      </c>
      <c r="Q146" s="41">
        <v>5</v>
      </c>
      <c r="R146" s="41">
        <v>10</v>
      </c>
      <c r="S146" s="41">
        <v>100</v>
      </c>
      <c r="T146" s="41">
        <v>20</v>
      </c>
      <c r="U146" s="41">
        <v>6</v>
      </c>
      <c r="V146" s="41">
        <v>1</v>
      </c>
      <c r="W146" s="41">
        <v>1</v>
      </c>
      <c r="X146" s="41"/>
      <c r="Y146" s="41"/>
      <c r="Z146" s="41"/>
      <c r="AA146" s="42"/>
      <c r="AB146" s="42"/>
      <c r="AC146" s="42"/>
      <c r="AD146" s="42"/>
      <c r="AE146" s="42"/>
      <c r="AF146" s="42"/>
      <c r="AG146" s="42"/>
      <c r="AH146" s="42"/>
      <c r="AI146" s="42"/>
    </row>
    <row r="147" spans="1:35" s="10" customFormat="1" ht="12.75">
      <c r="A147" s="32" t="s">
        <v>33</v>
      </c>
      <c r="B147" s="33"/>
      <c r="C147" s="34"/>
      <c r="D147" s="35" t="s">
        <v>34</v>
      </c>
      <c r="E147" s="34">
        <v>0</v>
      </c>
      <c r="F147" s="36" t="s">
        <v>31</v>
      </c>
      <c r="G147" s="17"/>
      <c r="H147" s="41" t="s">
        <v>35</v>
      </c>
      <c r="I147" s="41"/>
      <c r="J147" s="43">
        <v>7.2569444444444443E-3</v>
      </c>
      <c r="K147" s="43">
        <v>1.5879629629629629E-2</v>
      </c>
      <c r="L147" s="43">
        <v>2.0185185185185184E-2</v>
      </c>
      <c r="M147" s="43">
        <v>2.4814814814814817E-2</v>
      </c>
      <c r="N147" s="43">
        <v>2.8495370370370369E-2</v>
      </c>
      <c r="O147" s="43">
        <v>3.1620370370370368E-2</v>
      </c>
      <c r="P147" s="43">
        <v>3.453703703703704E-2</v>
      </c>
      <c r="Q147" s="43">
        <v>3.6458333333333336E-2</v>
      </c>
      <c r="R147" s="43">
        <v>4.5162037037037035E-2</v>
      </c>
      <c r="S147" s="43">
        <v>4.8888888888888891E-2</v>
      </c>
      <c r="T147" s="43">
        <v>5.167824074074074E-2</v>
      </c>
      <c r="U147" s="43">
        <v>6.537037037037037E-2</v>
      </c>
      <c r="V147" s="43">
        <v>6.805555555555555E-2</v>
      </c>
      <c r="W147" s="43">
        <v>7.0532407407407405E-2</v>
      </c>
      <c r="X147" s="43"/>
      <c r="Y147" s="43"/>
      <c r="Z147" s="44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s="10" customFormat="1" ht="12.75">
      <c r="A148" s="32" t="s">
        <v>36</v>
      </c>
      <c r="B148" s="45">
        <v>2</v>
      </c>
      <c r="C148" s="34"/>
      <c r="D148" s="35" t="s">
        <v>37</v>
      </c>
      <c r="E148" s="34">
        <v>83.7</v>
      </c>
      <c r="F148" s="36" t="s">
        <v>38</v>
      </c>
      <c r="G148" s="17"/>
      <c r="H148" s="41" t="s">
        <v>39</v>
      </c>
      <c r="I148" s="43"/>
      <c r="J148" s="43">
        <v>8.1712962962962963E-3</v>
      </c>
      <c r="K148" s="43">
        <v>1.7210648148148149E-2</v>
      </c>
      <c r="L148" s="43">
        <v>2.2499999999999996E-2</v>
      </c>
      <c r="M148" s="43">
        <v>2.6168981481481477E-2</v>
      </c>
      <c r="N148" s="43">
        <v>3.0081018518518521E-2</v>
      </c>
      <c r="O148" s="43">
        <v>3.3148148148148149E-2</v>
      </c>
      <c r="P148" s="43">
        <v>3.5289351851851856E-2</v>
      </c>
      <c r="Q148" s="43">
        <v>3.7523148148148146E-2</v>
      </c>
      <c r="R148" s="43">
        <v>4.6747685185185184E-2</v>
      </c>
      <c r="S148" s="43">
        <v>5.0150462962962966E-2</v>
      </c>
      <c r="T148" s="43">
        <v>5.3229166666666661E-2</v>
      </c>
      <c r="U148" s="43">
        <v>6.6689814814814813E-2</v>
      </c>
      <c r="V148" s="43">
        <v>6.8877314814814808E-2</v>
      </c>
      <c r="W148" s="43">
        <v>7.1770833333333339E-2</v>
      </c>
      <c r="X148" s="43"/>
      <c r="Y148" s="43"/>
      <c r="Z148" s="46"/>
      <c r="AA148" s="39"/>
      <c r="AB148" s="39"/>
      <c r="AC148" s="39"/>
      <c r="AD148" s="39"/>
      <c r="AE148" s="39"/>
      <c r="AF148" s="39"/>
      <c r="AG148" s="39"/>
      <c r="AH148" s="39"/>
      <c r="AI148" s="39"/>
    </row>
    <row r="149" spans="1:35" s="10" customFormat="1" ht="12.75">
      <c r="A149" s="32" t="s">
        <v>40</v>
      </c>
      <c r="B149" s="47">
        <v>8</v>
      </c>
      <c r="C149" s="34"/>
      <c r="D149" s="35" t="s">
        <v>41</v>
      </c>
      <c r="E149" s="34">
        <v>0.92</v>
      </c>
      <c r="F149" s="34"/>
      <c r="G149" s="17"/>
      <c r="H149" s="41" t="s">
        <v>42</v>
      </c>
      <c r="I149" s="43"/>
      <c r="J149" s="41">
        <v>40</v>
      </c>
      <c r="K149" s="41">
        <v>57</v>
      </c>
      <c r="L149" s="41">
        <v>100</v>
      </c>
      <c r="M149" s="41">
        <v>58</v>
      </c>
      <c r="N149" s="41">
        <v>68</v>
      </c>
      <c r="O149" s="41">
        <v>66</v>
      </c>
      <c r="P149" s="41">
        <v>33</v>
      </c>
      <c r="Q149" s="41">
        <v>46</v>
      </c>
      <c r="R149" s="41">
        <v>68</v>
      </c>
      <c r="S149" s="41">
        <v>54</v>
      </c>
      <c r="T149" s="41">
        <v>67</v>
      </c>
      <c r="U149" s="41">
        <v>57</v>
      </c>
      <c r="V149" s="41">
        <v>35</v>
      </c>
      <c r="W149" s="41">
        <v>53</v>
      </c>
      <c r="X149" s="41"/>
      <c r="Y149" s="41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s="10" customFormat="1" ht="12.75">
      <c r="A150" s="36" t="s">
        <v>43</v>
      </c>
      <c r="B150" s="48">
        <v>1.5</v>
      </c>
      <c r="C150" s="49" t="s">
        <v>44</v>
      </c>
      <c r="D150" s="35" t="s">
        <v>45</v>
      </c>
      <c r="E150" s="45" t="s">
        <v>129</v>
      </c>
      <c r="F150" s="34"/>
      <c r="G150" s="17"/>
      <c r="H150" s="50" t="s">
        <v>187</v>
      </c>
      <c r="I150" s="51" t="s">
        <v>27</v>
      </c>
      <c r="J150" s="52">
        <v>115.46939999999999</v>
      </c>
      <c r="K150" s="52">
        <v>99.231999999999999</v>
      </c>
      <c r="L150" s="52">
        <v>95.043000000000006</v>
      </c>
      <c r="M150" s="52">
        <v>90.904499999999999</v>
      </c>
      <c r="N150" s="52">
        <v>84.013199999999998</v>
      </c>
      <c r="O150" s="52">
        <v>72.639200000000002</v>
      </c>
      <c r="P150" s="52">
        <v>60.526600000000002</v>
      </c>
      <c r="Q150" s="52">
        <v>50.4694</v>
      </c>
      <c r="R150" s="52">
        <v>125.499</v>
      </c>
      <c r="S150" s="52">
        <v>103.33839999999999</v>
      </c>
      <c r="T150" s="52">
        <v>80.613399999999999</v>
      </c>
      <c r="U150" s="52">
        <v>65.821299999999994</v>
      </c>
      <c r="V150" s="52">
        <v>38.494399999999999</v>
      </c>
      <c r="W150" s="52">
        <v>34.163200000000003</v>
      </c>
      <c r="X150" s="52"/>
      <c r="Y150" s="52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</row>
    <row r="151" spans="1:35" s="10" customFormat="1" ht="12.75">
      <c r="A151" s="32" t="s">
        <v>48</v>
      </c>
      <c r="B151" s="53">
        <v>3</v>
      </c>
      <c r="C151" s="49" t="s">
        <v>49</v>
      </c>
      <c r="D151" s="54" t="s">
        <v>50</v>
      </c>
      <c r="E151" s="55">
        <v>-2.0041000000000002</v>
      </c>
      <c r="F151" s="36" t="s">
        <v>51</v>
      </c>
      <c r="G151" s="17"/>
      <c r="H151" s="56" t="s">
        <v>188</v>
      </c>
      <c r="I151" s="57" t="s">
        <v>51</v>
      </c>
      <c r="J151" s="58">
        <v>45.927100000000003</v>
      </c>
      <c r="K151" s="58">
        <v>10.5527</v>
      </c>
      <c r="L151" s="58">
        <v>11.4703</v>
      </c>
      <c r="M151" s="58">
        <v>14.315</v>
      </c>
      <c r="N151" s="58">
        <v>28.354600000000001</v>
      </c>
      <c r="O151" s="58">
        <v>56.158700000000003</v>
      </c>
      <c r="P151" s="58">
        <v>58.360999999999997</v>
      </c>
      <c r="Q151" s="58">
        <v>58.636200000000002</v>
      </c>
      <c r="R151" s="58">
        <v>65.564300000000003</v>
      </c>
      <c r="S151" s="58">
        <v>95.8001</v>
      </c>
      <c r="T151" s="58">
        <v>93.873099999999994</v>
      </c>
      <c r="U151" s="58">
        <v>158.93270000000001</v>
      </c>
      <c r="V151" s="58">
        <v>117.9148</v>
      </c>
      <c r="W151" s="58">
        <v>-1.0094000000000001</v>
      </c>
      <c r="X151" s="58"/>
      <c r="Y151" s="58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</row>
    <row r="152" spans="1:35" s="10" customFormat="1" ht="12.75">
      <c r="A152" s="59" t="s">
        <v>53</v>
      </c>
      <c r="B152" s="60">
        <v>2</v>
      </c>
      <c r="C152" s="49" t="s">
        <v>54</v>
      </c>
      <c r="D152" s="54" t="s">
        <v>55</v>
      </c>
      <c r="E152" s="34">
        <v>2.63E-2</v>
      </c>
      <c r="F152" s="34"/>
      <c r="G152" s="17"/>
      <c r="H152" s="61"/>
      <c r="I152" s="61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s="10" customFormat="1" ht="12.75">
      <c r="A153" s="34"/>
      <c r="B153" s="34"/>
      <c r="C153" s="34"/>
      <c r="D153" s="34"/>
      <c r="E153" s="34"/>
      <c r="F153" s="63"/>
      <c r="G153" s="17"/>
      <c r="H153" s="61"/>
      <c r="I153" s="61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s="10" customFormat="1" ht="12.75">
      <c r="A154" s="34"/>
      <c r="B154" s="34"/>
      <c r="C154" s="34"/>
      <c r="D154" s="34"/>
      <c r="E154" s="34"/>
      <c r="F154" s="34"/>
      <c r="G154" s="17"/>
      <c r="H154" s="61"/>
      <c r="I154" s="61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s="1" customFormat="1" ht="13.5" thickBot="1">
      <c r="A155" s="34"/>
      <c r="B155" s="34"/>
      <c r="C155" s="34"/>
      <c r="D155" s="34"/>
      <c r="E155" s="34"/>
      <c r="F155" s="34"/>
      <c r="G155" s="17"/>
      <c r="H155" s="61"/>
      <c r="I155" s="27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s="10" customFormat="1" ht="12.75">
      <c r="A156" s="64"/>
      <c r="B156" s="65"/>
      <c r="C156" s="65"/>
      <c r="D156" s="64"/>
      <c r="E156" s="65"/>
      <c r="F156" s="65"/>
      <c r="G156" s="66"/>
      <c r="H156" s="67" t="s">
        <v>56</v>
      </c>
      <c r="I156" s="68" t="s">
        <v>57</v>
      </c>
      <c r="J156" s="69">
        <v>0</v>
      </c>
      <c r="K156" s="69">
        <v>2</v>
      </c>
      <c r="L156" s="69">
        <v>12</v>
      </c>
      <c r="M156" s="69">
        <v>16</v>
      </c>
      <c r="N156" s="69">
        <v>26</v>
      </c>
      <c r="O156" s="69">
        <v>35.5</v>
      </c>
      <c r="P156" s="69">
        <v>40.5</v>
      </c>
      <c r="Q156" s="69">
        <v>45.5</v>
      </c>
      <c r="R156" s="69">
        <v>55.5</v>
      </c>
      <c r="S156" s="69">
        <v>155.5</v>
      </c>
      <c r="T156" s="69">
        <v>175.5</v>
      </c>
      <c r="U156" s="69">
        <v>181.5</v>
      </c>
      <c r="V156" s="69">
        <v>182.5</v>
      </c>
      <c r="W156" s="69">
        <v>183.5</v>
      </c>
      <c r="X156" s="69" t="s">
        <v>122</v>
      </c>
      <c r="Y156" s="69" t="s">
        <v>122</v>
      </c>
      <c r="Z156" s="69" t="s">
        <v>122</v>
      </c>
      <c r="AA156" s="69" t="s">
        <v>122</v>
      </c>
      <c r="AB156" s="69" t="s">
        <v>122</v>
      </c>
      <c r="AC156" s="69" t="s">
        <v>122</v>
      </c>
      <c r="AD156" s="69" t="s">
        <v>122</v>
      </c>
      <c r="AE156" s="69" t="s">
        <v>122</v>
      </c>
      <c r="AF156" s="69" t="s">
        <v>122</v>
      </c>
      <c r="AG156" s="69" t="s">
        <v>122</v>
      </c>
      <c r="AH156" s="69" t="s">
        <v>122</v>
      </c>
      <c r="AI156" s="69" t="s">
        <v>122</v>
      </c>
    </row>
    <row r="157" spans="1:35" s="1" customFormat="1" ht="12.75">
      <c r="A157" s="70" t="s">
        <v>58</v>
      </c>
      <c r="B157" s="17">
        <v>2080000</v>
      </c>
      <c r="C157" s="37"/>
      <c r="D157" s="37"/>
      <c r="E157" s="37"/>
      <c r="F157" s="41"/>
      <c r="G157" s="71"/>
      <c r="H157" s="72" t="s">
        <v>59</v>
      </c>
      <c r="I157" s="73" t="s">
        <v>44</v>
      </c>
      <c r="J157" s="74">
        <v>1.5</v>
      </c>
      <c r="K157" s="74">
        <v>1.4984999999999999</v>
      </c>
      <c r="L157" s="74">
        <v>1.4910000000000001</v>
      </c>
      <c r="M157" s="74">
        <v>1.488</v>
      </c>
      <c r="N157" s="74">
        <v>1.4804999999999999</v>
      </c>
      <c r="O157" s="74">
        <v>1.4733750000000001</v>
      </c>
      <c r="P157" s="74">
        <v>1.469625</v>
      </c>
      <c r="Q157" s="74">
        <v>1.465875</v>
      </c>
      <c r="R157" s="74">
        <v>1.458375</v>
      </c>
      <c r="S157" s="74">
        <v>1.383375</v>
      </c>
      <c r="T157" s="74">
        <v>1.3683749999999999</v>
      </c>
      <c r="U157" s="74">
        <v>1.3638749999999999</v>
      </c>
      <c r="V157" s="74">
        <v>1.3631249999999999</v>
      </c>
      <c r="W157" s="74">
        <v>1.3623750000000001</v>
      </c>
      <c r="X157" s="74" t="s">
        <v>122</v>
      </c>
      <c r="Y157" s="74" t="s">
        <v>122</v>
      </c>
      <c r="Z157" s="74" t="s">
        <v>122</v>
      </c>
      <c r="AA157" s="74" t="s">
        <v>122</v>
      </c>
      <c r="AB157" s="74" t="s">
        <v>122</v>
      </c>
      <c r="AC157" s="74" t="s">
        <v>122</v>
      </c>
      <c r="AD157" s="74" t="s">
        <v>122</v>
      </c>
      <c r="AE157" s="74" t="s">
        <v>122</v>
      </c>
      <c r="AF157" s="74" t="s">
        <v>122</v>
      </c>
      <c r="AG157" s="74" t="s">
        <v>122</v>
      </c>
      <c r="AH157" s="74" t="s">
        <v>122</v>
      </c>
      <c r="AI157" s="74" t="s">
        <v>122</v>
      </c>
    </row>
    <row r="158" spans="1:35" s="10" customFormat="1" ht="12.75">
      <c r="A158" s="75"/>
      <c r="B158" s="75"/>
      <c r="C158" s="75"/>
      <c r="D158" s="75"/>
      <c r="E158" s="75"/>
      <c r="F158" s="75"/>
      <c r="G158" s="76">
        <v>2080001</v>
      </c>
      <c r="H158" s="77" t="s">
        <v>71</v>
      </c>
      <c r="I158" s="73" t="s">
        <v>27</v>
      </c>
      <c r="J158" s="74">
        <v>115.46939999999999</v>
      </c>
      <c r="K158" s="74">
        <v>99.231999999999999</v>
      </c>
      <c r="L158" s="74">
        <v>95.043000000000006</v>
      </c>
      <c r="M158" s="74">
        <v>90.904499999999999</v>
      </c>
      <c r="N158" s="74">
        <v>84.013199999999998</v>
      </c>
      <c r="O158" s="74">
        <v>72.639200000000002</v>
      </c>
      <c r="P158" s="74">
        <v>60.526600000000002</v>
      </c>
      <c r="Q158" s="74">
        <v>50.4694</v>
      </c>
      <c r="R158" s="74">
        <v>125.499</v>
      </c>
      <c r="S158" s="74">
        <v>103.33839999999999</v>
      </c>
      <c r="T158" s="74">
        <v>80.613399999999999</v>
      </c>
      <c r="U158" s="74">
        <v>65.821299999999994</v>
      </c>
      <c r="V158" s="74">
        <v>38.494399999999999</v>
      </c>
      <c r="W158" s="74">
        <v>34.163200000000003</v>
      </c>
      <c r="X158" s="74" t="s">
        <v>122</v>
      </c>
      <c r="Y158" s="74" t="s">
        <v>122</v>
      </c>
      <c r="Z158" s="74" t="s">
        <v>122</v>
      </c>
      <c r="AA158" s="74" t="s">
        <v>122</v>
      </c>
      <c r="AB158" s="74" t="s">
        <v>122</v>
      </c>
      <c r="AC158" s="74" t="s">
        <v>122</v>
      </c>
      <c r="AD158" s="74" t="s">
        <v>122</v>
      </c>
      <c r="AE158" s="74" t="s">
        <v>122</v>
      </c>
      <c r="AF158" s="74" t="s">
        <v>122</v>
      </c>
      <c r="AG158" s="74" t="s">
        <v>122</v>
      </c>
      <c r="AH158" s="74" t="s">
        <v>122</v>
      </c>
      <c r="AI158" s="74" t="s">
        <v>122</v>
      </c>
    </row>
    <row r="159" spans="1:35" s="10" customFormat="1" ht="12.75">
      <c r="A159" s="70" t="s">
        <v>60</v>
      </c>
      <c r="B159" s="75">
        <v>9.6207840000000155E-2</v>
      </c>
      <c r="C159" s="75"/>
      <c r="D159" s="70" t="s">
        <v>61</v>
      </c>
      <c r="E159" s="75">
        <v>159.20569981</v>
      </c>
      <c r="F159" s="75"/>
      <c r="G159" s="76">
        <v>2080002</v>
      </c>
      <c r="H159" s="77" t="s">
        <v>72</v>
      </c>
      <c r="I159" s="73" t="s">
        <v>51</v>
      </c>
      <c r="J159" s="74">
        <v>44.89435478</v>
      </c>
      <c r="K159" s="74">
        <v>9.9469984</v>
      </c>
      <c r="L159" s="74">
        <v>10.9747691</v>
      </c>
      <c r="M159" s="74">
        <v>13.928311649999999</v>
      </c>
      <c r="N159" s="74">
        <v>28.149152840000003</v>
      </c>
      <c r="O159" s="74">
        <v>56.252389040000004</v>
      </c>
      <c r="P159" s="74">
        <v>58.773250419999997</v>
      </c>
      <c r="Q159" s="74">
        <v>59.312954780000005</v>
      </c>
      <c r="R159" s="74">
        <v>64.267776300000008</v>
      </c>
      <c r="S159" s="74">
        <v>95.086400080000004</v>
      </c>
      <c r="T159" s="74">
        <v>93.757067579999998</v>
      </c>
      <c r="U159" s="74">
        <v>159.20569981</v>
      </c>
      <c r="V159" s="74">
        <v>118.90649728</v>
      </c>
      <c r="W159" s="74">
        <v>9.6207840000000155E-2</v>
      </c>
      <c r="X159" s="74" t="s">
        <v>122</v>
      </c>
      <c r="Y159" s="74" t="s">
        <v>122</v>
      </c>
      <c r="Z159" s="74" t="s">
        <v>122</v>
      </c>
      <c r="AA159" s="74" t="s">
        <v>122</v>
      </c>
      <c r="AB159" s="74" t="s">
        <v>122</v>
      </c>
      <c r="AC159" s="74" t="s">
        <v>122</v>
      </c>
      <c r="AD159" s="74" t="s">
        <v>122</v>
      </c>
      <c r="AE159" s="74" t="s">
        <v>122</v>
      </c>
      <c r="AF159" s="74" t="s">
        <v>122</v>
      </c>
      <c r="AG159" s="74" t="s">
        <v>122</v>
      </c>
      <c r="AH159" s="74" t="s">
        <v>122</v>
      </c>
      <c r="AI159" s="74" t="s">
        <v>122</v>
      </c>
    </row>
    <row r="160" spans="1:35" s="10" customFormat="1" ht="12.75">
      <c r="A160" s="70" t="s">
        <v>123</v>
      </c>
      <c r="B160" s="75">
        <v>-2.0041000000000002</v>
      </c>
      <c r="C160" s="75"/>
      <c r="D160" s="70" t="s">
        <v>124</v>
      </c>
      <c r="E160" s="75">
        <v>2.63E-2</v>
      </c>
      <c r="F160" s="75"/>
      <c r="G160" s="76">
        <v>2080003</v>
      </c>
      <c r="H160" s="77" t="s">
        <v>73</v>
      </c>
      <c r="I160" s="73" t="s">
        <v>64</v>
      </c>
      <c r="J160" s="74">
        <v>29.929569853333334</v>
      </c>
      <c r="K160" s="74">
        <v>6.6379702369035707</v>
      </c>
      <c r="L160" s="74">
        <v>7.3606767940979205</v>
      </c>
      <c r="M160" s="74">
        <v>9.3604244959677416</v>
      </c>
      <c r="N160" s="74">
        <v>19.013274461330635</v>
      </c>
      <c r="O160" s="74">
        <v>38.179274821413422</v>
      </c>
      <c r="P160" s="74">
        <v>39.992005048907032</v>
      </c>
      <c r="Q160" s="74">
        <v>40.462491535772152</v>
      </c>
      <c r="R160" s="74">
        <v>44.06807323219337</v>
      </c>
      <c r="S160" s="74">
        <v>68.735086350411137</v>
      </c>
      <c r="T160" s="74">
        <v>68.517086018087156</v>
      </c>
      <c r="U160" s="74">
        <v>116.73041870406013</v>
      </c>
      <c r="V160" s="74">
        <v>87.230809558917926</v>
      </c>
      <c r="W160" s="74">
        <v>7.0617737407101672E-2</v>
      </c>
      <c r="X160" s="74" t="s">
        <v>122</v>
      </c>
      <c r="Y160" s="74" t="s">
        <v>122</v>
      </c>
      <c r="Z160" s="74" t="s">
        <v>122</v>
      </c>
      <c r="AA160" s="74" t="s">
        <v>122</v>
      </c>
      <c r="AB160" s="74" t="s">
        <v>122</v>
      </c>
      <c r="AC160" s="74" t="s">
        <v>122</v>
      </c>
      <c r="AD160" s="74" t="s">
        <v>122</v>
      </c>
      <c r="AE160" s="74" t="s">
        <v>122</v>
      </c>
      <c r="AF160" s="74" t="s">
        <v>122</v>
      </c>
      <c r="AG160" s="74" t="s">
        <v>122</v>
      </c>
      <c r="AH160" s="74" t="s">
        <v>122</v>
      </c>
      <c r="AI160" s="74" t="s">
        <v>122</v>
      </c>
    </row>
    <row r="161" spans="1:35" s="10" customFormat="1" ht="12.75">
      <c r="A161" s="75"/>
      <c r="B161" s="75"/>
      <c r="C161" s="75"/>
      <c r="D161" s="75"/>
      <c r="E161" s="75"/>
      <c r="F161" s="75"/>
      <c r="G161" s="76">
        <v>2080004</v>
      </c>
      <c r="H161" s="77" t="s">
        <v>74</v>
      </c>
      <c r="I161" s="73" t="s">
        <v>65</v>
      </c>
      <c r="J161" s="74">
        <v>0.28198961992929922</v>
      </c>
      <c r="K161" s="74">
        <v>6.2478908807102967E-2</v>
      </c>
      <c r="L161" s="74">
        <v>6.89345237833668E-2</v>
      </c>
      <c r="M161" s="74">
        <v>8.748626253094198E-2</v>
      </c>
      <c r="N161" s="74">
        <v>0.17680995638720157</v>
      </c>
      <c r="O161" s="74">
        <v>0.35333150199479663</v>
      </c>
      <c r="P161" s="74">
        <v>0.36916549150025058</v>
      </c>
      <c r="Q161" s="74">
        <v>0.37255547289315361</v>
      </c>
      <c r="R161" s="74">
        <v>0.40367760938646513</v>
      </c>
      <c r="S161" s="74">
        <v>0.59725499899487555</v>
      </c>
      <c r="T161" s="74">
        <v>0.58890521942299801</v>
      </c>
      <c r="U161" s="74">
        <v>1</v>
      </c>
      <c r="V161" s="74">
        <v>0.74687336836498908</v>
      </c>
      <c r="W161" s="74">
        <v>6.0429896740391183E-4</v>
      </c>
      <c r="X161" s="74" t="s">
        <v>122</v>
      </c>
      <c r="Y161" s="74" t="s">
        <v>122</v>
      </c>
      <c r="Z161" s="74" t="s">
        <v>122</v>
      </c>
      <c r="AA161" s="74" t="s">
        <v>122</v>
      </c>
      <c r="AB161" s="74" t="s">
        <v>122</v>
      </c>
      <c r="AC161" s="74" t="s">
        <v>122</v>
      </c>
      <c r="AD161" s="74" t="s">
        <v>122</v>
      </c>
      <c r="AE161" s="74" t="s">
        <v>122</v>
      </c>
      <c r="AF161" s="74" t="s">
        <v>122</v>
      </c>
      <c r="AG161" s="74" t="s">
        <v>122</v>
      </c>
      <c r="AH161" s="74" t="s">
        <v>122</v>
      </c>
      <c r="AI161" s="74" t="s">
        <v>122</v>
      </c>
    </row>
    <row r="162" spans="1:35" s="10" customFormat="1" ht="12.75">
      <c r="A162" s="75"/>
      <c r="B162" s="75"/>
      <c r="C162" s="75"/>
      <c r="D162" s="75"/>
      <c r="E162" s="75"/>
      <c r="F162" s="75"/>
      <c r="G162" s="76">
        <v>2080005</v>
      </c>
      <c r="H162" s="77" t="s">
        <v>67</v>
      </c>
      <c r="I162" s="73" t="s">
        <v>64</v>
      </c>
      <c r="J162" s="74">
        <v>29.865431293333334</v>
      </c>
      <c r="K162" s="74">
        <v>6.5737674741408076</v>
      </c>
      <c r="L162" s="74">
        <v>7.2961510798122058</v>
      </c>
      <c r="M162" s="74">
        <v>9.2957686895161284</v>
      </c>
      <c r="N162" s="74">
        <v>18.948291117865587</v>
      </c>
      <c r="O162" s="74">
        <v>38.113977229150763</v>
      </c>
      <c r="P162" s="74">
        <v>39.926540838649316</v>
      </c>
      <c r="Q162" s="74">
        <v>40.396859855035395</v>
      </c>
      <c r="R162" s="74">
        <v>44.002104026742096</v>
      </c>
      <c r="S162" s="74">
        <v>68.665540609017796</v>
      </c>
      <c r="T162" s="74">
        <v>68.446777922718553</v>
      </c>
      <c r="U162" s="74">
        <v>116.65987863257263</v>
      </c>
      <c r="V162" s="74">
        <v>87.160230675836772</v>
      </c>
      <c r="W162" s="74">
        <v>0</v>
      </c>
      <c r="X162" s="74" t="s">
        <v>122</v>
      </c>
      <c r="Y162" s="74" t="s">
        <v>122</v>
      </c>
      <c r="Z162" s="74" t="s">
        <v>122</v>
      </c>
      <c r="AA162" s="74" t="s">
        <v>122</v>
      </c>
      <c r="AB162" s="74" t="s">
        <v>122</v>
      </c>
      <c r="AC162" s="74" t="s">
        <v>122</v>
      </c>
      <c r="AD162" s="74" t="s">
        <v>122</v>
      </c>
      <c r="AE162" s="74" t="s">
        <v>122</v>
      </c>
      <c r="AF162" s="74" t="s">
        <v>122</v>
      </c>
      <c r="AG162" s="74" t="s">
        <v>122</v>
      </c>
      <c r="AH162" s="74" t="s">
        <v>122</v>
      </c>
      <c r="AI162" s="74" t="s">
        <v>122</v>
      </c>
    </row>
    <row r="163" spans="1:35" s="10" customFormat="1" ht="12.75">
      <c r="A163" s="75"/>
      <c r="B163" s="75"/>
      <c r="C163" s="75"/>
      <c r="D163" s="75"/>
      <c r="E163" s="75"/>
      <c r="F163" s="75"/>
      <c r="G163" s="76">
        <v>2080006</v>
      </c>
      <c r="H163" s="77" t="s">
        <v>68</v>
      </c>
      <c r="I163" s="73" t="s">
        <v>66</v>
      </c>
      <c r="J163" s="74">
        <v>0.28155546463844322</v>
      </c>
      <c r="K163" s="74">
        <v>6.1912023211395592E-2</v>
      </c>
      <c r="L163" s="74">
        <v>6.8371541667992669E-2</v>
      </c>
      <c r="M163" s="74">
        <v>8.693449799090576E-2</v>
      </c>
      <c r="N163" s="74">
        <v>0.17631220270183107</v>
      </c>
      <c r="O163" s="74">
        <v>0.3529404845977902</v>
      </c>
      <c r="P163" s="74">
        <v>0.36878404835246109</v>
      </c>
      <c r="Q163" s="74">
        <v>0.37217607954631199</v>
      </c>
      <c r="R163" s="74">
        <v>0.40331703448653783</v>
      </c>
      <c r="S163" s="74">
        <v>0.59701147344440231</v>
      </c>
      <c r="T163" s="74">
        <v>0.58865664505835824</v>
      </c>
      <c r="U163" s="74">
        <v>1</v>
      </c>
      <c r="V163" s="74">
        <v>0.74672031171089159</v>
      </c>
      <c r="W163" s="74">
        <v>0</v>
      </c>
      <c r="X163" s="74" t="s">
        <v>122</v>
      </c>
      <c r="Y163" s="74" t="s">
        <v>122</v>
      </c>
      <c r="Z163" s="74" t="s">
        <v>122</v>
      </c>
      <c r="AA163" s="74" t="s">
        <v>122</v>
      </c>
      <c r="AB163" s="74" t="s">
        <v>122</v>
      </c>
      <c r="AC163" s="74" t="s">
        <v>122</v>
      </c>
      <c r="AD163" s="74" t="s">
        <v>122</v>
      </c>
      <c r="AE163" s="74" t="s">
        <v>122</v>
      </c>
      <c r="AF163" s="74" t="s">
        <v>122</v>
      </c>
      <c r="AG163" s="74" t="s">
        <v>122</v>
      </c>
      <c r="AH163" s="74" t="s">
        <v>122</v>
      </c>
      <c r="AI163" s="74" t="s">
        <v>122</v>
      </c>
    </row>
    <row r="164" spans="1:35" s="1" customFormat="1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6" spans="1:35" ht="16.5" thickBot="1">
      <c r="E166" s="85" t="s">
        <v>153</v>
      </c>
      <c r="I166" s="96" t="s">
        <v>136</v>
      </c>
      <c r="J166" s="96"/>
      <c r="K166" s="96"/>
      <c r="L166" s="96"/>
      <c r="M166" s="96"/>
      <c r="N166" s="96"/>
      <c r="O166" s="96"/>
      <c r="P166" s="96"/>
      <c r="Q166" s="96"/>
      <c r="R166" s="96"/>
      <c r="S166" s="96"/>
    </row>
    <row r="167" spans="1:35">
      <c r="E167" s="82" t="s">
        <v>133</v>
      </c>
      <c r="F167" s="82" t="s">
        <v>134</v>
      </c>
      <c r="G167" s="82" t="s">
        <v>135</v>
      </c>
      <c r="H167" s="82" t="s">
        <v>132</v>
      </c>
      <c r="I167" s="79" t="s">
        <v>8</v>
      </c>
      <c r="J167" s="81" t="s">
        <v>140</v>
      </c>
      <c r="K167" s="81" t="s">
        <v>141</v>
      </c>
      <c r="L167" s="81" t="s">
        <v>142</v>
      </c>
      <c r="M167" s="79" t="s">
        <v>143</v>
      </c>
      <c r="N167" s="79" t="s">
        <v>144</v>
      </c>
      <c r="O167" s="79" t="s">
        <v>145</v>
      </c>
      <c r="P167" s="79" t="s">
        <v>146</v>
      </c>
      <c r="Q167" s="79" t="s">
        <v>147</v>
      </c>
      <c r="R167" s="79" t="s">
        <v>148</v>
      </c>
      <c r="S167" s="79" t="s">
        <v>149</v>
      </c>
      <c r="T167" s="80" t="s">
        <v>150</v>
      </c>
      <c r="U167" s="80" t="s">
        <v>151</v>
      </c>
      <c r="V167" s="81" t="s">
        <v>152</v>
      </c>
    </row>
    <row r="168" spans="1:35">
      <c r="E168" s="88" t="s">
        <v>3</v>
      </c>
      <c r="F168">
        <f>B10</f>
        <v>3</v>
      </c>
      <c r="G168" s="87">
        <f>B11</f>
        <v>2</v>
      </c>
      <c r="H168" t="str">
        <f>A4</f>
        <v>2016-10-05 P1-03.DLD</v>
      </c>
      <c r="I168" s="90">
        <f>J22</f>
        <v>33.248332699999999</v>
      </c>
      <c r="J168" s="90">
        <f t="shared" ref="J168:V168" si="0">K22</f>
        <v>6.8198903903903902</v>
      </c>
      <c r="K168" s="90">
        <f t="shared" si="0"/>
        <v>9.0410583970489604</v>
      </c>
      <c r="L168" s="90">
        <f t="shared" si="0"/>
        <v>9.9506530443548389</v>
      </c>
      <c r="M168" s="90">
        <f t="shared" si="0"/>
        <v>19.003091962174942</v>
      </c>
      <c r="N168" s="90">
        <f t="shared" si="0"/>
        <v>37.998608601493551</v>
      </c>
      <c r="O168" s="90">
        <f t="shared" si="0"/>
        <v>40.251612346435259</v>
      </c>
      <c r="P168" s="90">
        <f t="shared" si="0"/>
        <v>41.921867853974753</v>
      </c>
      <c r="Q168" s="90">
        <f t="shared" si="0"/>
        <v>40.883614725651583</v>
      </c>
      <c r="R168" s="90">
        <f t="shared" si="0"/>
        <v>66.899567187274044</v>
      </c>
      <c r="S168" s="90">
        <f t="shared" si="0"/>
        <v>67.623065365497084</v>
      </c>
      <c r="T168" s="90">
        <f t="shared" si="0"/>
        <v>111.66874701117831</v>
      </c>
      <c r="U168" s="90">
        <f t="shared" si="0"/>
        <v>84.644502740781519</v>
      </c>
      <c r="V168" s="90">
        <f t="shared" si="0"/>
        <v>2.2184913289280468</v>
      </c>
    </row>
    <row r="169" spans="1:35">
      <c r="E169" s="88" t="s">
        <v>76</v>
      </c>
      <c r="F169">
        <f>B33</f>
        <v>3</v>
      </c>
      <c r="G169" s="87">
        <f>B34</f>
        <v>4</v>
      </c>
      <c r="H169" t="str">
        <f>A27</f>
        <v>2016-10-05 P2-04.DLD</v>
      </c>
      <c r="I169" s="90">
        <f>J45</f>
        <v>35.486412653333332</v>
      </c>
      <c r="J169" s="90">
        <f t="shared" ref="J169:V169" si="1">K45</f>
        <v>13.842430457123791</v>
      </c>
      <c r="K169" s="90">
        <f t="shared" si="1"/>
        <v>12.568797062374246</v>
      </c>
      <c r="L169" s="90">
        <f t="shared" si="1"/>
        <v>18.933001424731181</v>
      </c>
      <c r="M169" s="90">
        <f t="shared" si="1"/>
        <v>24.392775805471125</v>
      </c>
      <c r="N169" s="90">
        <f t="shared" si="1"/>
        <v>34.05616415372868</v>
      </c>
      <c r="O169" s="90">
        <f t="shared" si="1"/>
        <v>34.656462771115081</v>
      </c>
      <c r="P169" s="90">
        <f t="shared" si="1"/>
        <v>36.431681664534835</v>
      </c>
      <c r="Q169" s="90">
        <f t="shared" si="1"/>
        <v>36.444550475700694</v>
      </c>
      <c r="R169" s="90">
        <f t="shared" si="1"/>
        <v>61.372501483690243</v>
      </c>
      <c r="S169" s="90">
        <f t="shared" si="1"/>
        <v>66.991209909564262</v>
      </c>
      <c r="T169" s="90">
        <f t="shared" si="1"/>
        <v>93.530208629172378</v>
      </c>
      <c r="U169" s="90">
        <f t="shared" si="1"/>
        <v>66.857792357410972</v>
      </c>
      <c r="V169" s="90">
        <f t="shared" si="1"/>
        <v>1.5391280974626731</v>
      </c>
    </row>
    <row r="170" spans="1:35">
      <c r="E170" s="88" t="s">
        <v>82</v>
      </c>
      <c r="F170">
        <f>B56</f>
        <v>3</v>
      </c>
      <c r="G170" s="87">
        <f>B57</f>
        <v>6</v>
      </c>
      <c r="H170" t="str">
        <f>A50</f>
        <v>2016-10-05 P3-03.DLD</v>
      </c>
      <c r="I170" s="90">
        <f>J68</f>
        <v>28.740958733333333</v>
      </c>
      <c r="J170" s="90">
        <f t="shared" ref="J170:V170" si="2">K68</f>
        <v>14.682839906573243</v>
      </c>
      <c r="K170" s="90">
        <f t="shared" si="2"/>
        <v>12.253808973843055</v>
      </c>
      <c r="L170" s="90">
        <f t="shared" si="2"/>
        <v>12.450623575268818</v>
      </c>
      <c r="M170" s="90">
        <f t="shared" si="2"/>
        <v>18.560789206349209</v>
      </c>
      <c r="N170" s="90">
        <f t="shared" si="2"/>
        <v>32.732847890048355</v>
      </c>
      <c r="O170" s="90">
        <f t="shared" si="2"/>
        <v>33.33812232372204</v>
      </c>
      <c r="P170" s="90">
        <f t="shared" si="2"/>
        <v>34.35063662317728</v>
      </c>
      <c r="Q170" s="90">
        <f t="shared" si="2"/>
        <v>30.085487271792235</v>
      </c>
      <c r="R170" s="90">
        <f t="shared" si="2"/>
        <v>37.411995649086343</v>
      </c>
      <c r="S170" s="90">
        <f t="shared" si="2"/>
        <v>59.751252324837864</v>
      </c>
      <c r="T170" s="90">
        <f t="shared" si="2"/>
        <v>100.67520791152543</v>
      </c>
      <c r="U170" s="90">
        <f t="shared" si="2"/>
        <v>10.823760870598994</v>
      </c>
      <c r="V170" s="90">
        <f t="shared" si="2"/>
        <v>5.3887131851038514</v>
      </c>
    </row>
    <row r="171" spans="1:35">
      <c r="E171" s="88" t="s">
        <v>98</v>
      </c>
      <c r="F171">
        <f>B79</f>
        <v>2</v>
      </c>
      <c r="G171" s="87">
        <f>B80</f>
        <v>4</v>
      </c>
      <c r="H171" t="str">
        <f>A73</f>
        <v>2016-10-05 P4-03 RP1 + RP2.DLD</v>
      </c>
      <c r="I171" s="90">
        <f>J91</f>
        <v>39.507309999999997</v>
      </c>
      <c r="J171" s="90">
        <f t="shared" ref="J171:V171" si="3">K91</f>
        <v>6.1179896563229903</v>
      </c>
      <c r="K171" s="90">
        <f t="shared" si="3"/>
        <v>7.8086804158283023</v>
      </c>
      <c r="L171" s="90">
        <f t="shared" si="3"/>
        <v>11.67456317204301</v>
      </c>
      <c r="M171" s="90">
        <f t="shared" si="3"/>
        <v>20.430075987841946</v>
      </c>
      <c r="N171" s="90">
        <f t="shared" si="3"/>
        <v>37.596333248494105</v>
      </c>
      <c r="O171" s="90">
        <f t="shared" si="3"/>
        <v>39.154716339202182</v>
      </c>
      <c r="P171" s="90">
        <f t="shared" si="3"/>
        <v>46.117689093544811</v>
      </c>
      <c r="Q171" s="90">
        <f t="shared" si="3"/>
        <v>46.027048941458823</v>
      </c>
      <c r="R171" s="90">
        <f t="shared" si="3"/>
        <v>71.541270443661332</v>
      </c>
      <c r="S171" s="90">
        <f t="shared" si="3"/>
        <v>70.671234128071632</v>
      </c>
      <c r="T171" s="90">
        <f t="shared" si="3"/>
        <v>119.31840360062459</v>
      </c>
      <c r="U171" s="90">
        <f t="shared" si="3"/>
        <v>95.224984835952569</v>
      </c>
      <c r="V171" s="90">
        <f t="shared" si="3"/>
        <v>3.3590363218390804</v>
      </c>
    </row>
    <row r="172" spans="1:35">
      <c r="E172" s="88" t="s">
        <v>104</v>
      </c>
      <c r="F172">
        <f>B102</f>
        <v>2</v>
      </c>
      <c r="G172" s="87">
        <f>B103</f>
        <v>6</v>
      </c>
      <c r="H172" t="str">
        <f>A96</f>
        <v>2016-10-05 P5-01.DLD</v>
      </c>
      <c r="I172" s="90">
        <f>J114</f>
        <v>37.670658066666668</v>
      </c>
      <c r="J172" s="90">
        <f t="shared" ref="J172:V172" si="4">K114</f>
        <v>8.8194140948563788</v>
      </c>
      <c r="K172" s="90">
        <f t="shared" si="4"/>
        <v>9.7632386706948644</v>
      </c>
      <c r="L172" s="90">
        <f t="shared" si="4"/>
        <v>28.306657517658934</v>
      </c>
      <c r="M172" s="90">
        <f t="shared" si="4"/>
        <v>37.525104530087894</v>
      </c>
      <c r="N172" s="90">
        <f t="shared" si="4"/>
        <v>45.64103622929936</v>
      </c>
      <c r="O172" s="90">
        <f t="shared" si="4"/>
        <v>46.273780229885062</v>
      </c>
      <c r="P172" s="90">
        <f t="shared" si="4"/>
        <v>50.819445975245415</v>
      </c>
      <c r="Q172" s="90">
        <f t="shared" si="4"/>
        <v>49.745259064779063</v>
      </c>
      <c r="R172" s="90">
        <f t="shared" si="4"/>
        <v>73.432815775667109</v>
      </c>
      <c r="S172" s="90">
        <f t="shared" si="4"/>
        <v>72.263630105166882</v>
      </c>
      <c r="T172" s="90">
        <f t="shared" si="4"/>
        <v>129.93245429914293</v>
      </c>
      <c r="U172" s="90">
        <f t="shared" si="4"/>
        <v>92.846665928999542</v>
      </c>
      <c r="V172" s="90">
        <f t="shared" si="4"/>
        <v>0.35372635852015866</v>
      </c>
    </row>
    <row r="173" spans="1:35">
      <c r="E173" s="88" t="s">
        <v>118</v>
      </c>
      <c r="F173">
        <f>B125</f>
        <v>2</v>
      </c>
      <c r="G173" s="87">
        <f>B126</f>
        <v>2</v>
      </c>
      <c r="H173" t="str">
        <f>A119</f>
        <v>2016-10-05 P6-01.DLD</v>
      </c>
      <c r="I173" s="90">
        <f>J137</f>
        <v>41.460890599999999</v>
      </c>
      <c r="J173" s="90">
        <f t="shared" ref="J173:V173" si="5">K137</f>
        <v>7.9098594594594589</v>
      </c>
      <c r="K173" s="90">
        <f t="shared" si="5"/>
        <v>7.0948500268276327</v>
      </c>
      <c r="L173" s="90">
        <f t="shared" si="5"/>
        <v>9.0385678158602154</v>
      </c>
      <c r="M173" s="90">
        <f t="shared" si="5"/>
        <v>19.769100493076664</v>
      </c>
      <c r="N173" s="90">
        <f t="shared" si="5"/>
        <v>39.554189714091791</v>
      </c>
      <c r="O173" s="90">
        <f t="shared" si="5"/>
        <v>41.86116199030365</v>
      </c>
      <c r="P173" s="90">
        <f t="shared" si="5"/>
        <v>40.684258296239449</v>
      </c>
      <c r="Q173" s="90">
        <f t="shared" si="5"/>
        <v>41.166029766006687</v>
      </c>
      <c r="R173" s="90">
        <f t="shared" si="5"/>
        <v>65.9373994686907</v>
      </c>
      <c r="S173" s="90">
        <f t="shared" si="5"/>
        <v>67.607268614232211</v>
      </c>
      <c r="T173" s="90">
        <f t="shared" si="5"/>
        <v>103.19677990285034</v>
      </c>
      <c r="U173" s="90">
        <f t="shared" si="5"/>
        <v>85.158387213204961</v>
      </c>
      <c r="V173" s="90">
        <f t="shared" si="5"/>
        <v>-5.622927608037423E-2</v>
      </c>
    </row>
    <row r="174" spans="1:35">
      <c r="E174" s="88" t="s">
        <v>126</v>
      </c>
      <c r="F174">
        <f>B148</f>
        <v>2</v>
      </c>
      <c r="G174" s="87">
        <f>B149</f>
        <v>8</v>
      </c>
      <c r="H174" t="str">
        <f>A142</f>
        <v>2016-10-05 P7-02.DLD</v>
      </c>
      <c r="I174" s="90">
        <f>J160</f>
        <v>29.929569853333334</v>
      </c>
      <c r="J174" s="90">
        <f t="shared" ref="J174:V174" si="6">K160</f>
        <v>6.6379702369035707</v>
      </c>
      <c r="K174" s="90">
        <f t="shared" si="6"/>
        <v>7.3606767940979205</v>
      </c>
      <c r="L174" s="90">
        <f t="shared" si="6"/>
        <v>9.3604244959677416</v>
      </c>
      <c r="M174" s="90">
        <f t="shared" si="6"/>
        <v>19.013274461330635</v>
      </c>
      <c r="N174" s="90">
        <f t="shared" si="6"/>
        <v>38.179274821413422</v>
      </c>
      <c r="O174" s="90">
        <f t="shared" si="6"/>
        <v>39.992005048907032</v>
      </c>
      <c r="P174" s="90">
        <f t="shared" si="6"/>
        <v>40.462491535772152</v>
      </c>
      <c r="Q174" s="90">
        <f t="shared" si="6"/>
        <v>44.06807323219337</v>
      </c>
      <c r="R174" s="90">
        <f t="shared" si="6"/>
        <v>68.735086350411137</v>
      </c>
      <c r="S174" s="90">
        <f t="shared" si="6"/>
        <v>68.517086018087156</v>
      </c>
      <c r="T174" s="90">
        <f t="shared" si="6"/>
        <v>116.73041870406013</v>
      </c>
      <c r="U174" s="90">
        <f t="shared" si="6"/>
        <v>87.230809558917926</v>
      </c>
      <c r="V174" s="90">
        <f t="shared" si="6"/>
        <v>7.0617737407101672E-2</v>
      </c>
    </row>
    <row r="175" spans="1:35" ht="6.75" customHeight="1"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</row>
    <row r="176" spans="1:35">
      <c r="H176" s="84" t="s">
        <v>7</v>
      </c>
      <c r="I176" s="91">
        <f>MEDIAN(I168:I174)</f>
        <v>35.486412653333332</v>
      </c>
      <c r="J176" s="91">
        <f t="shared" ref="J176:V176" si="7">MEDIAN(J168:J174)</f>
        <v>7.9098594594594589</v>
      </c>
      <c r="K176" s="91">
        <f t="shared" si="7"/>
        <v>9.0410583970489604</v>
      </c>
      <c r="L176" s="91">
        <f t="shared" si="7"/>
        <v>11.67456317204301</v>
      </c>
      <c r="M176" s="91">
        <f t="shared" si="7"/>
        <v>19.769100493076664</v>
      </c>
      <c r="N176" s="91">
        <f t="shared" si="7"/>
        <v>37.998608601493551</v>
      </c>
      <c r="O176" s="91">
        <f t="shared" si="7"/>
        <v>39.992005048907032</v>
      </c>
      <c r="P176" s="91">
        <f t="shared" si="7"/>
        <v>40.684258296239449</v>
      </c>
      <c r="Q176" s="91">
        <f t="shared" si="7"/>
        <v>41.166029766006687</v>
      </c>
      <c r="R176" s="91">
        <f t="shared" si="7"/>
        <v>66.899567187274044</v>
      </c>
      <c r="S176" s="91">
        <f t="shared" si="7"/>
        <v>67.623065365497084</v>
      </c>
      <c r="T176" s="91">
        <f t="shared" si="7"/>
        <v>111.66874701117831</v>
      </c>
      <c r="U176" s="91">
        <f t="shared" si="7"/>
        <v>85.158387213204961</v>
      </c>
      <c r="V176" s="91">
        <f t="shared" si="7"/>
        <v>1.5391280974626731</v>
      </c>
    </row>
    <row r="177" spans="5:22">
      <c r="H177" s="84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</row>
    <row r="178" spans="5:22">
      <c r="I178" s="86"/>
    </row>
    <row r="179" spans="5:22" ht="16.5" thickBot="1">
      <c r="I179" s="96" t="s">
        <v>137</v>
      </c>
      <c r="J179" s="96"/>
      <c r="K179" s="96"/>
      <c r="L179" s="96"/>
      <c r="M179" s="96"/>
      <c r="N179" s="96"/>
      <c r="O179" s="96"/>
      <c r="P179" s="96"/>
      <c r="Q179" s="96"/>
      <c r="R179" s="96"/>
      <c r="S179" s="96"/>
    </row>
    <row r="180" spans="5:22">
      <c r="E180" s="82" t="s">
        <v>133</v>
      </c>
      <c r="F180" s="82" t="s">
        <v>134</v>
      </c>
      <c r="G180" s="82" t="s">
        <v>135</v>
      </c>
      <c r="H180" s="82" t="s">
        <v>132</v>
      </c>
      <c r="I180" s="79" t="s">
        <v>8</v>
      </c>
      <c r="J180" s="81" t="s">
        <v>140</v>
      </c>
      <c r="K180" s="81" t="s">
        <v>141</v>
      </c>
      <c r="L180" s="81" t="s">
        <v>142</v>
      </c>
      <c r="M180" s="79" t="s">
        <v>143</v>
      </c>
      <c r="N180" s="79" t="s">
        <v>144</v>
      </c>
      <c r="O180" s="79" t="s">
        <v>145</v>
      </c>
      <c r="P180" s="79" t="s">
        <v>146</v>
      </c>
      <c r="Q180" s="79" t="s">
        <v>147</v>
      </c>
      <c r="R180" s="79" t="s">
        <v>148</v>
      </c>
      <c r="S180" s="79" t="s">
        <v>149</v>
      </c>
      <c r="T180" s="80" t="s">
        <v>150</v>
      </c>
      <c r="U180" s="80" t="s">
        <v>151</v>
      </c>
      <c r="V180" s="81" t="s">
        <v>152</v>
      </c>
    </row>
    <row r="181" spans="5:22">
      <c r="E181" s="88" t="s">
        <v>3</v>
      </c>
      <c r="F181">
        <f>F168</f>
        <v>3</v>
      </c>
      <c r="G181">
        <f t="shared" ref="G181:H181" si="8">G168</f>
        <v>2</v>
      </c>
      <c r="H181" t="str">
        <f t="shared" si="8"/>
        <v>2016-10-05 P1-03.DLD</v>
      </c>
      <c r="I181" s="92">
        <f>J23</f>
        <v>0.32736747233663294</v>
      </c>
      <c r="J181" s="92">
        <f t="shared" ref="J181:V181" si="9">K23</f>
        <v>6.7082391425789603E-2</v>
      </c>
      <c r="K181" s="92">
        <f t="shared" si="9"/>
        <v>8.8485337614588724E-2</v>
      </c>
      <c r="L181" s="92">
        <f t="shared" si="9"/>
        <v>9.7191639752432793E-2</v>
      </c>
      <c r="M181" s="92">
        <f t="shared" si="9"/>
        <v>0.18467456137638763</v>
      </c>
      <c r="N181" s="92">
        <f t="shared" si="9"/>
        <v>0.36740480818386251</v>
      </c>
      <c r="O181" s="92">
        <f t="shared" si="9"/>
        <v>0.38819807301808928</v>
      </c>
      <c r="P181" s="92">
        <f t="shared" si="9"/>
        <v>0.40327457469593303</v>
      </c>
      <c r="Q181" s="92">
        <f t="shared" si="9"/>
        <v>0.39127419389559664</v>
      </c>
      <c r="R181" s="92">
        <f t="shared" si="9"/>
        <v>0.60732321528088729</v>
      </c>
      <c r="S181" s="92">
        <f t="shared" si="9"/>
        <v>0.60723297219912054</v>
      </c>
      <c r="T181" s="92">
        <f t="shared" si="9"/>
        <v>1</v>
      </c>
      <c r="U181" s="92">
        <f t="shared" si="9"/>
        <v>0.75716292992421252</v>
      </c>
      <c r="V181" s="92">
        <f t="shared" si="9"/>
        <v>1.9833951074086083E-2</v>
      </c>
    </row>
    <row r="182" spans="5:22">
      <c r="E182" s="88" t="s">
        <v>76</v>
      </c>
      <c r="F182">
        <f t="shared" ref="F182:H187" si="10">F169</f>
        <v>3</v>
      </c>
      <c r="G182">
        <f t="shared" si="10"/>
        <v>4</v>
      </c>
      <c r="H182" t="str">
        <f t="shared" si="10"/>
        <v>2016-10-05 P2-04.DLD</v>
      </c>
      <c r="I182" s="92">
        <f>J46</f>
        <v>0.4163635032657359</v>
      </c>
      <c r="J182" s="92">
        <f t="shared" ref="J182:V182" si="11">K46</f>
        <v>0.1622513780766934</v>
      </c>
      <c r="K182" s="92">
        <f t="shared" si="11"/>
        <v>0.14658537895284426</v>
      </c>
      <c r="L182" s="92">
        <f t="shared" si="11"/>
        <v>0.22036453192733207</v>
      </c>
      <c r="M182" s="92">
        <f t="shared" si="11"/>
        <v>0.28248079866552517</v>
      </c>
      <c r="N182" s="92">
        <f t="shared" si="11"/>
        <v>0.39248975370345734</v>
      </c>
      <c r="O182" s="92">
        <f t="shared" si="11"/>
        <v>0.39839149822561487</v>
      </c>
      <c r="P182" s="92">
        <f t="shared" si="11"/>
        <v>0.41772979529363657</v>
      </c>
      <c r="Q182" s="92">
        <f t="shared" si="11"/>
        <v>0.41573932367861993</v>
      </c>
      <c r="R182" s="92">
        <f t="shared" si="11"/>
        <v>0.6640993337723885</v>
      </c>
      <c r="S182" s="92">
        <f t="shared" si="11"/>
        <v>0.71703812729105643</v>
      </c>
      <c r="T182" s="92">
        <f t="shared" si="11"/>
        <v>1</v>
      </c>
      <c r="U182" s="92">
        <f t="shared" si="11"/>
        <v>0.71404120675853222</v>
      </c>
      <c r="V182" s="92">
        <f t="shared" si="11"/>
        <v>1.6428858395490097E-2</v>
      </c>
    </row>
    <row r="183" spans="5:22">
      <c r="E183" s="88" t="s">
        <v>82</v>
      </c>
      <c r="F183">
        <f t="shared" si="10"/>
        <v>3</v>
      </c>
      <c r="G183">
        <f t="shared" si="10"/>
        <v>6</v>
      </c>
      <c r="H183" t="str">
        <f t="shared" si="10"/>
        <v>2016-10-05 P3-03.DLD</v>
      </c>
      <c r="I183" s="92">
        <f>J69</f>
        <v>0.31311432996821476</v>
      </c>
      <c r="J183" s="92">
        <f t="shared" ref="J183:V183" si="12">K69</f>
        <v>0.15980017279212039</v>
      </c>
      <c r="K183" s="92">
        <f t="shared" si="12"/>
        <v>0.13269641290225062</v>
      </c>
      <c r="L183" s="92">
        <f t="shared" si="12"/>
        <v>0.13455643373176296</v>
      </c>
      <c r="M183" s="92">
        <f t="shared" si="12"/>
        <v>0.19957920302033313</v>
      </c>
      <c r="N183" s="92">
        <f t="shared" si="12"/>
        <v>0.35027369414337467</v>
      </c>
      <c r="O183" s="92">
        <f t="shared" si="12"/>
        <v>0.35584273270240374</v>
      </c>
      <c r="P183" s="92">
        <f t="shared" si="12"/>
        <v>0.36571448523337374</v>
      </c>
      <c r="Q183" s="92">
        <f t="shared" si="12"/>
        <v>0.31866670843728639</v>
      </c>
      <c r="R183" s="92">
        <f t="shared" si="12"/>
        <v>0.39219358682128108</v>
      </c>
      <c r="S183" s="92">
        <f t="shared" si="12"/>
        <v>0.59383060546220423</v>
      </c>
      <c r="T183" s="92">
        <f t="shared" si="12"/>
        <v>1</v>
      </c>
      <c r="U183" s="92">
        <f t="shared" si="12"/>
        <v>0.10745272235810646</v>
      </c>
      <c r="V183" s="92">
        <f t="shared" si="12"/>
        <v>5.3467015364389386E-2</v>
      </c>
    </row>
    <row r="184" spans="5:22">
      <c r="E184" s="88" t="s">
        <v>98</v>
      </c>
      <c r="F184">
        <f t="shared" si="10"/>
        <v>2</v>
      </c>
      <c r="G184">
        <f t="shared" si="10"/>
        <v>4</v>
      </c>
      <c r="H184" t="str">
        <f t="shared" si="10"/>
        <v>2016-10-05 P4-03 RP1 + RP2.DLD</v>
      </c>
      <c r="I184" s="92">
        <f>J92</f>
        <v>0.36495813542315986</v>
      </c>
      <c r="J184" s="92">
        <f t="shared" ref="J184:V184" si="13">K92</f>
        <v>5.6459862425771515E-2</v>
      </c>
      <c r="K184" s="92">
        <f t="shared" si="13"/>
        <v>7.1701728009524957E-2</v>
      </c>
      <c r="L184" s="92">
        <f t="shared" si="13"/>
        <v>0.10698377066653027</v>
      </c>
      <c r="M184" s="92">
        <f t="shared" si="13"/>
        <v>0.18627420716237769</v>
      </c>
      <c r="N184" s="92">
        <f t="shared" si="13"/>
        <v>0.34114037059922109</v>
      </c>
      <c r="O184" s="92">
        <f t="shared" si="13"/>
        <v>0.35437652335092812</v>
      </c>
      <c r="P184" s="92">
        <f t="shared" si="13"/>
        <v>0.41633105326997949</v>
      </c>
      <c r="Q184" s="92">
        <f t="shared" si="13"/>
        <v>0.41338686334999175</v>
      </c>
      <c r="R184" s="92">
        <f t="shared" si="13"/>
        <v>0.60949605789585326</v>
      </c>
      <c r="S184" s="92">
        <f t="shared" si="13"/>
        <v>0.5955553583469797</v>
      </c>
      <c r="T184" s="92">
        <f t="shared" si="13"/>
        <v>1</v>
      </c>
      <c r="U184" s="92">
        <f t="shared" si="13"/>
        <v>0.79763474828929803</v>
      </c>
      <c r="V184" s="92">
        <f t="shared" si="13"/>
        <v>2.8120841238205931E-2</v>
      </c>
    </row>
    <row r="185" spans="5:22">
      <c r="E185" s="88" t="s">
        <v>104</v>
      </c>
      <c r="F185">
        <f t="shared" si="10"/>
        <v>2</v>
      </c>
      <c r="G185">
        <f t="shared" si="10"/>
        <v>6</v>
      </c>
      <c r="H185" t="str">
        <f t="shared" si="10"/>
        <v>2016-10-05 P5-01.DLD</v>
      </c>
      <c r="I185" s="92">
        <f>J115</f>
        <v>0.32062475276528374</v>
      </c>
      <c r="J185" s="92">
        <f t="shared" ref="J185:V185" si="14">K115</f>
        <v>7.4914194856280703E-2</v>
      </c>
      <c r="K185" s="92">
        <f t="shared" si="14"/>
        <v>8.2515777334818158E-2</v>
      </c>
      <c r="L185" s="92">
        <f t="shared" si="14"/>
        <v>0.23875698472482018</v>
      </c>
      <c r="M185" s="92">
        <f t="shared" si="14"/>
        <v>0.31491450609602434</v>
      </c>
      <c r="N185" s="92">
        <f t="shared" si="14"/>
        <v>0.38117903514893031</v>
      </c>
      <c r="O185" s="92">
        <f t="shared" si="14"/>
        <v>0.38547888608494146</v>
      </c>
      <c r="P185" s="92">
        <f t="shared" si="14"/>
        <v>0.42226473535903147</v>
      </c>
      <c r="Q185" s="92">
        <f t="shared" si="14"/>
        <v>0.41122221628155209</v>
      </c>
      <c r="R185" s="92">
        <f t="shared" si="14"/>
        <v>0.57578655953700719</v>
      </c>
      <c r="S185" s="92">
        <f t="shared" si="14"/>
        <v>0.56046843186072781</v>
      </c>
      <c r="T185" s="92">
        <f t="shared" si="14"/>
        <v>1</v>
      </c>
      <c r="U185" s="92">
        <f t="shared" si="14"/>
        <v>0.71418128275074921</v>
      </c>
      <c r="V185" s="92">
        <f t="shared" si="14"/>
        <v>2.7193758356010749E-3</v>
      </c>
    </row>
    <row r="186" spans="5:22">
      <c r="E186" s="88" t="s">
        <v>118</v>
      </c>
      <c r="F186">
        <f t="shared" si="10"/>
        <v>2</v>
      </c>
      <c r="G186">
        <f t="shared" si="10"/>
        <v>2</v>
      </c>
      <c r="H186" t="str">
        <f t="shared" si="10"/>
        <v>2016-10-05 P6-01.DLD</v>
      </c>
      <c r="I186" s="92">
        <f>J138</f>
        <v>0.44186456087056075</v>
      </c>
      <c r="J186" s="92">
        <f t="shared" ref="J186:V186" si="15">K138</f>
        <v>8.4214097659187831E-2</v>
      </c>
      <c r="K186" s="92">
        <f t="shared" si="15"/>
        <v>7.5158853794554004E-2</v>
      </c>
      <c r="L186" s="92">
        <f t="shared" si="15"/>
        <v>9.5556852714182322E-2</v>
      </c>
      <c r="M186" s="92">
        <f t="shared" si="15"/>
        <v>0.20794793212601601</v>
      </c>
      <c r="N186" s="92">
        <f t="shared" si="15"/>
        <v>0.41406171249105372</v>
      </c>
      <c r="O186" s="92">
        <f t="shared" si="15"/>
        <v>0.43709626537012447</v>
      </c>
      <c r="P186" s="92">
        <f t="shared" si="15"/>
        <v>0.42372357348943274</v>
      </c>
      <c r="Q186" s="92">
        <f t="shared" si="15"/>
        <v>0.42654757751700983</v>
      </c>
      <c r="R186" s="92">
        <f t="shared" si="15"/>
        <v>0.64808358714858472</v>
      </c>
      <c r="S186" s="92">
        <f t="shared" si="15"/>
        <v>0.65729118319533353</v>
      </c>
      <c r="T186" s="92">
        <f t="shared" si="15"/>
        <v>1</v>
      </c>
      <c r="U186" s="92">
        <f t="shared" si="15"/>
        <v>0.82475013634555783</v>
      </c>
      <c r="V186" s="92">
        <f t="shared" si="15"/>
        <v>-5.4427507090631824E-4</v>
      </c>
    </row>
    <row r="187" spans="5:22">
      <c r="E187" s="88" t="s">
        <v>126</v>
      </c>
      <c r="F187">
        <f t="shared" si="10"/>
        <v>2</v>
      </c>
      <c r="G187">
        <f t="shared" si="10"/>
        <v>8</v>
      </c>
      <c r="H187" t="str">
        <f t="shared" si="10"/>
        <v>2016-10-05 P7-02.DLD</v>
      </c>
      <c r="I187" s="92">
        <f>J161</f>
        <v>0.28198961992929922</v>
      </c>
      <c r="J187" s="92">
        <f t="shared" ref="J187:V187" si="16">K161</f>
        <v>6.2478908807102967E-2</v>
      </c>
      <c r="K187" s="92">
        <f t="shared" si="16"/>
        <v>6.89345237833668E-2</v>
      </c>
      <c r="L187" s="92">
        <f t="shared" si="16"/>
        <v>8.748626253094198E-2</v>
      </c>
      <c r="M187" s="92">
        <f t="shared" si="16"/>
        <v>0.17680995638720157</v>
      </c>
      <c r="N187" s="92">
        <f t="shared" si="16"/>
        <v>0.35333150199479663</v>
      </c>
      <c r="O187" s="92">
        <f t="shared" si="16"/>
        <v>0.36916549150025058</v>
      </c>
      <c r="P187" s="92">
        <f t="shared" si="16"/>
        <v>0.37255547289315361</v>
      </c>
      <c r="Q187" s="92">
        <f t="shared" si="16"/>
        <v>0.40367760938646513</v>
      </c>
      <c r="R187" s="92">
        <f t="shared" si="16"/>
        <v>0.59725499899487555</v>
      </c>
      <c r="S187" s="92">
        <f t="shared" si="16"/>
        <v>0.58890521942299801</v>
      </c>
      <c r="T187" s="92">
        <f t="shared" si="16"/>
        <v>1</v>
      </c>
      <c r="U187" s="92">
        <f t="shared" si="16"/>
        <v>0.74687336836498908</v>
      </c>
      <c r="V187" s="92">
        <f t="shared" si="16"/>
        <v>6.0429896740391183E-4</v>
      </c>
    </row>
    <row r="188" spans="5:22" ht="7.5" customHeight="1"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</row>
    <row r="189" spans="5:22">
      <c r="H189" s="84" t="s">
        <v>7</v>
      </c>
      <c r="I189" s="93">
        <f>MEDIAN(I181:I187)</f>
        <v>0.32736747233663294</v>
      </c>
      <c r="J189" s="93">
        <f t="shared" ref="J189:V189" si="17">MEDIAN(J181:J187)</f>
        <v>7.4914194856280703E-2</v>
      </c>
      <c r="K189" s="93">
        <f t="shared" si="17"/>
        <v>8.2515777334818158E-2</v>
      </c>
      <c r="L189" s="93">
        <f t="shared" si="17"/>
        <v>0.10698377066653027</v>
      </c>
      <c r="M189" s="93">
        <f t="shared" si="17"/>
        <v>0.19957920302033313</v>
      </c>
      <c r="N189" s="93">
        <f t="shared" si="17"/>
        <v>0.36740480818386251</v>
      </c>
      <c r="O189" s="93">
        <f t="shared" si="17"/>
        <v>0.38547888608494146</v>
      </c>
      <c r="P189" s="93">
        <f t="shared" si="17"/>
        <v>0.41633105326997949</v>
      </c>
      <c r="Q189" s="93">
        <f t="shared" si="17"/>
        <v>0.41122221628155209</v>
      </c>
      <c r="R189" s="93">
        <f t="shared" si="17"/>
        <v>0.60732321528088729</v>
      </c>
      <c r="S189" s="93">
        <f t="shared" si="17"/>
        <v>0.5955553583469797</v>
      </c>
      <c r="T189" s="93">
        <f t="shared" si="17"/>
        <v>1</v>
      </c>
      <c r="U189" s="93">
        <f t="shared" si="17"/>
        <v>0.74687336836498908</v>
      </c>
      <c r="V189" s="93">
        <f t="shared" si="17"/>
        <v>1.6428858395490097E-2</v>
      </c>
    </row>
    <row r="190" spans="5:22">
      <c r="H190" s="84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</row>
  </sheetData>
  <mergeCells count="3">
    <mergeCell ref="A1:H1"/>
    <mergeCell ref="I166:S166"/>
    <mergeCell ref="I179:S179"/>
  </mergeCells>
  <conditionalFormatting sqref="G4:G17 G27:G40 G50:G63 G73:G86 G96:G109 G119:G132 G142:G155">
    <cfRule type="expression" dxfId="18" priority="9">
      <formula>NOT(G4="")</formula>
    </cfRule>
  </conditionalFormatting>
  <conditionalFormatting sqref="B10 B33 B56 B79 B102 B125 B148">
    <cfRule type="expression" dxfId="17" priority="8">
      <formula>OR(B10&lt;1,B10&gt;nSamples,NOT(B10=INT(B10)))</formula>
    </cfRule>
  </conditionalFormatting>
  <conditionalFormatting sqref="B11 B34 B57 B80 B103 B126 B149">
    <cfRule type="expression" dxfId="16" priority="7">
      <formula>OR(B11&lt;1,B11&gt;SubsamplesPerSample,NOT(B11=INT(B11)))</formula>
    </cfRule>
  </conditionalFormatting>
  <conditionalFormatting sqref="G18:G25 G41:G48 G64:G71">
    <cfRule type="expression" dxfId="15" priority="6">
      <formula>AND(NOT(ISBLANK(G18)),G18&lt;=MAX(G$2:G17))</formula>
    </cfRule>
  </conditionalFormatting>
  <conditionalFormatting sqref="G41:G48 G64:G71 G87:G94 G110:G117 G133:G140 G156:G163">
    <cfRule type="expression" dxfId="14" priority="5">
      <formula>AND(NOT(ISBLANK(G41)),G41&lt;=MAX(G$6:G40))</formula>
    </cfRule>
  </conditionalFormatting>
  <conditionalFormatting sqref="G96:G109">
    <cfRule type="expression" dxfId="13" priority="4">
      <formula>NOT(G96="")</formula>
    </cfRule>
  </conditionalFormatting>
  <conditionalFormatting sqref="B102">
    <cfRule type="expression" dxfId="12" priority="3">
      <formula>OR(B102&lt;1,B102&gt;ö,NOT(B102=INT(B102)))</formula>
    </cfRule>
  </conditionalFormatting>
  <conditionalFormatting sqref="B103">
    <cfRule type="expression" dxfId="11" priority="2">
      <formula>OR(B103&lt;1,B103&gt;SubsamplesPerSample,NOT(B103=INT(B103)))</formula>
    </cfRule>
  </conditionalFormatting>
  <conditionalFormatting sqref="G110:G117">
    <cfRule type="expression" dxfId="10" priority="1">
      <formula>AND(NOT(ISBLANK(G110)),G110&lt;=MAX(G$6:G109))</formula>
    </cfRule>
  </conditionalFormatting>
  <dataValidations disablePrompts="1" count="2">
    <dataValidation type="custom" allowBlank="1" showInputMessage="1" showErrorMessage="1" errorTitle="Cell must be blank" sqref="G4:G18 G142:G156 G119:G133 G27:G41 G73:G87 G50:G64 G96:G110">
      <formula1>""</formula1>
    </dataValidation>
    <dataValidation allowBlank="1" showInputMessage="1" showErrorMessage="1" errorTitle="Cell must be blank" sqref="G19 G157 G134 G42 G88 G65 G111"/>
  </dataValidations>
  <hyperlinks>
    <hyperlink ref="E168" location="RP1_summary_IOC115!A4" display="P1"/>
    <hyperlink ref="E169" location="RP1_summary_IOC115!A27" display="P2"/>
    <hyperlink ref="E170" location="RP1_summary_IOC115!A50" display="P3"/>
    <hyperlink ref="E171" location="RP1_summary_IOC115!A73" display="P4"/>
    <hyperlink ref="E172" location="RP1_summary_IOC115!A96" display="P5"/>
    <hyperlink ref="E173" location="RP1_summary_IOC115!A119" display="P6"/>
    <hyperlink ref="E174" location="RP1_summary_IOC115!A142" display="P7"/>
    <hyperlink ref="E181" location="RP1_summary_IOC115!A4" display="P1"/>
    <hyperlink ref="E182" location="RP1_summary_IOC115!A27" display="P2"/>
    <hyperlink ref="E183" location="RP1_summary_IOC115!A50" display="P3"/>
    <hyperlink ref="E184" location="RP1_summary_IOC115!A73" display="P4"/>
    <hyperlink ref="E185" location="RP1_summary_IOC115!A96" display="P5"/>
    <hyperlink ref="E186" location="RP1_summary_IOC115!A119" display="P6"/>
    <hyperlink ref="E187" location="RP1_summary_IOC115!A142" display="P7"/>
  </hyperlinks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2"/>
  <sheetViews>
    <sheetView topLeftCell="A165" workbookViewId="0">
      <selection activeCell="C166" sqref="C166:H178"/>
    </sheetView>
  </sheetViews>
  <sheetFormatPr baseColWidth="10" defaultRowHeight="15"/>
  <cols>
    <col min="6" max="6" width="11.875" bestFit="1" customWidth="1"/>
    <col min="8" max="8" width="14.25" customWidth="1"/>
  </cols>
  <sheetData>
    <row r="1" spans="1:35" ht="18.75">
      <c r="A1" s="95" t="s">
        <v>189</v>
      </c>
      <c r="B1" s="95"/>
      <c r="C1" s="95"/>
      <c r="D1" s="95"/>
      <c r="E1" s="95"/>
      <c r="F1" s="95"/>
      <c r="G1" s="95"/>
      <c r="H1" s="95"/>
      <c r="I1" s="83" t="s">
        <v>70</v>
      </c>
      <c r="J1" s="79" t="s">
        <v>8</v>
      </c>
      <c r="K1" s="80" t="s">
        <v>191</v>
      </c>
      <c r="L1" s="81" t="s">
        <v>192</v>
      </c>
      <c r="M1" s="81" t="s">
        <v>193</v>
      </c>
      <c r="N1" s="81" t="s">
        <v>194</v>
      </c>
    </row>
    <row r="2" spans="1:35" s="1" customFormat="1" ht="12.75" customHeigh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1" customFormat="1" ht="12.75" customHeight="1" thickBot="1">
      <c r="A3" s="2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0" customFormat="1" ht="13.5" thickTop="1">
      <c r="A4" s="4" t="s">
        <v>190</v>
      </c>
      <c r="B4" s="5"/>
      <c r="C4" s="5"/>
      <c r="D4" s="5"/>
      <c r="E4" s="5"/>
      <c r="F4" s="5"/>
      <c r="G4" s="6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s="10" customFormat="1" ht="12.75">
      <c r="A5" s="11" t="s">
        <v>2</v>
      </c>
      <c r="B5" s="12" t="s">
        <v>3</v>
      </c>
      <c r="C5" s="13" t="s">
        <v>4</v>
      </c>
      <c r="D5" s="14" t="s">
        <v>5</v>
      </c>
      <c r="E5" s="15" t="s">
        <v>6</v>
      </c>
      <c r="F5" s="16">
        <v>2235</v>
      </c>
      <c r="G5" s="17"/>
      <c r="H5" s="18" t="s">
        <v>7</v>
      </c>
      <c r="I5" s="19" t="s">
        <v>0</v>
      </c>
      <c r="J5" s="19" t="s">
        <v>8</v>
      </c>
      <c r="K5" s="19" t="s">
        <v>191</v>
      </c>
      <c r="L5" s="19" t="s">
        <v>192</v>
      </c>
      <c r="M5" s="19" t="s">
        <v>193</v>
      </c>
      <c r="N5" s="19" t="s">
        <v>194</v>
      </c>
      <c r="O5" s="19"/>
      <c r="P5" s="19"/>
      <c r="Q5" s="19"/>
      <c r="R5" s="19"/>
      <c r="S5" s="19"/>
      <c r="T5" s="19"/>
      <c r="U5" s="19"/>
      <c r="V5" s="19"/>
      <c r="W5" s="20"/>
      <c r="X5" s="20"/>
      <c r="Y5" s="20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s="31" customFormat="1" ht="12.75">
      <c r="A6" s="22" t="s">
        <v>19</v>
      </c>
      <c r="B6" s="23" t="s">
        <v>195</v>
      </c>
      <c r="C6" s="24"/>
      <c r="D6" s="25" t="s">
        <v>21</v>
      </c>
      <c r="E6" s="24">
        <v>37</v>
      </c>
      <c r="F6" s="23" t="s">
        <v>22</v>
      </c>
      <c r="G6" s="26"/>
      <c r="H6" s="27" t="s">
        <v>23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  <c r="X6" s="29"/>
      <c r="Y6" s="29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s="10" customFormat="1" ht="12.75">
      <c r="A7" s="32" t="s">
        <v>24</v>
      </c>
      <c r="B7" s="33" t="s">
        <v>94</v>
      </c>
      <c r="C7" s="34"/>
      <c r="D7" s="35" t="s">
        <v>26</v>
      </c>
      <c r="E7" s="34">
        <v>150.85</v>
      </c>
      <c r="F7" s="36" t="s">
        <v>27</v>
      </c>
      <c r="G7" s="17"/>
      <c r="H7" s="37" t="s">
        <v>28</v>
      </c>
      <c r="I7" s="38"/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/>
      <c r="P7" s="39"/>
      <c r="Q7" s="39"/>
      <c r="R7" s="39"/>
      <c r="S7" s="39"/>
      <c r="T7" s="39"/>
      <c r="U7" s="39"/>
      <c r="V7" s="39"/>
      <c r="W7" s="40"/>
      <c r="X7" s="40"/>
      <c r="Y7" s="40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s="10" customFormat="1" ht="12.75">
      <c r="A8" s="32" t="s">
        <v>29</v>
      </c>
      <c r="B8" s="33"/>
      <c r="C8" s="34"/>
      <c r="D8" s="35" t="s">
        <v>30</v>
      </c>
      <c r="E8" s="34">
        <v>1.6422000000000001</v>
      </c>
      <c r="F8" s="36" t="s">
        <v>31</v>
      </c>
      <c r="G8" s="17"/>
      <c r="H8" s="41" t="s">
        <v>32</v>
      </c>
      <c r="I8" s="41"/>
      <c r="J8" s="41">
        <v>0</v>
      </c>
      <c r="K8" s="41">
        <v>14</v>
      </c>
      <c r="L8" s="41">
        <v>2</v>
      </c>
      <c r="M8" s="41">
        <v>20</v>
      </c>
      <c r="N8" s="41">
        <v>1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2"/>
      <c r="AB8" s="42"/>
      <c r="AC8" s="42"/>
      <c r="AD8" s="42"/>
      <c r="AE8" s="42"/>
      <c r="AF8" s="42"/>
      <c r="AG8" s="42"/>
      <c r="AH8" s="42"/>
      <c r="AI8" s="42"/>
    </row>
    <row r="9" spans="1:35" s="10" customFormat="1" ht="12.75">
      <c r="A9" s="32" t="s">
        <v>33</v>
      </c>
      <c r="B9" s="33"/>
      <c r="C9" s="34"/>
      <c r="D9" s="35" t="s">
        <v>34</v>
      </c>
      <c r="E9" s="34">
        <v>0</v>
      </c>
      <c r="F9" s="36" t="s">
        <v>31</v>
      </c>
      <c r="G9" s="17"/>
      <c r="H9" s="41" t="s">
        <v>35</v>
      </c>
      <c r="I9" s="41"/>
      <c r="J9" s="43">
        <v>5.1504629629629635E-3</v>
      </c>
      <c r="K9" s="43">
        <v>3.6585648148148145E-2</v>
      </c>
      <c r="L9" s="43">
        <v>4.7534722222222221E-2</v>
      </c>
      <c r="M9" s="43">
        <v>5.1273148148148151E-2</v>
      </c>
      <c r="N9" s="43">
        <v>5.486111111111111E-2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4"/>
      <c r="AA9" s="37"/>
      <c r="AB9" s="37"/>
      <c r="AC9" s="37"/>
      <c r="AD9" s="37"/>
      <c r="AE9" s="37"/>
      <c r="AF9" s="37"/>
      <c r="AG9" s="37"/>
      <c r="AH9" s="37"/>
      <c r="AI9" s="37"/>
    </row>
    <row r="10" spans="1:35" s="10" customFormat="1" ht="12.75">
      <c r="A10" s="32" t="s">
        <v>36</v>
      </c>
      <c r="B10" s="45">
        <v>4</v>
      </c>
      <c r="C10" s="34"/>
      <c r="D10" s="35" t="s">
        <v>37</v>
      </c>
      <c r="E10" s="34">
        <v>82.9</v>
      </c>
      <c r="F10" s="36" t="s">
        <v>38</v>
      </c>
      <c r="G10" s="17"/>
      <c r="H10" s="41" t="s">
        <v>39</v>
      </c>
      <c r="I10" s="43"/>
      <c r="J10" s="43">
        <v>6.7245370370370367E-3</v>
      </c>
      <c r="K10" s="43">
        <v>3.7314814814814815E-2</v>
      </c>
      <c r="L10" s="43">
        <v>4.8912037037037039E-2</v>
      </c>
      <c r="M10" s="43">
        <v>5.2974537037037035E-2</v>
      </c>
      <c r="N10" s="43">
        <v>5.6250000000000001E-2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6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s="10" customFormat="1" ht="12.75">
      <c r="A11" s="32" t="s">
        <v>40</v>
      </c>
      <c r="B11" s="47">
        <v>1</v>
      </c>
      <c r="C11" s="34"/>
      <c r="D11" s="35" t="s">
        <v>41</v>
      </c>
      <c r="E11" s="34">
        <v>0.89</v>
      </c>
      <c r="F11" s="34"/>
      <c r="G11" s="17"/>
      <c r="H11" s="41" t="s">
        <v>42</v>
      </c>
      <c r="I11" s="43"/>
      <c r="J11" s="41">
        <v>68</v>
      </c>
      <c r="K11" s="41">
        <v>31</v>
      </c>
      <c r="L11" s="41">
        <v>60</v>
      </c>
      <c r="M11" s="41">
        <v>74</v>
      </c>
      <c r="N11" s="41">
        <v>61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s="10" customFormat="1" ht="12.75">
      <c r="A12" s="36" t="s">
        <v>43</v>
      </c>
      <c r="B12" s="48">
        <v>1.5</v>
      </c>
      <c r="C12" s="49" t="s">
        <v>44</v>
      </c>
      <c r="D12" s="35" t="s">
        <v>45</v>
      </c>
      <c r="E12" s="45" t="s">
        <v>196</v>
      </c>
      <c r="F12" s="34"/>
      <c r="G12" s="17"/>
      <c r="H12" s="50" t="s">
        <v>47</v>
      </c>
      <c r="I12" s="51" t="s">
        <v>27</v>
      </c>
      <c r="J12" s="52">
        <v>137.20310000000001</v>
      </c>
      <c r="K12" s="52">
        <v>59.604799999999997</v>
      </c>
      <c r="L12" s="52">
        <v>101.3194</v>
      </c>
      <c r="M12" s="52">
        <v>97.217299999999994</v>
      </c>
      <c r="N12" s="52">
        <v>94.489500000000007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s="10" customFormat="1" ht="12.75">
      <c r="A13" s="32" t="s">
        <v>48</v>
      </c>
      <c r="B13" s="53">
        <v>3</v>
      </c>
      <c r="C13" s="49" t="s">
        <v>49</v>
      </c>
      <c r="D13" s="54" t="s">
        <v>50</v>
      </c>
      <c r="E13" s="55">
        <v>-1.4783999999999999</v>
      </c>
      <c r="F13" s="36" t="s">
        <v>51</v>
      </c>
      <c r="G13" s="17"/>
      <c r="H13" s="56" t="s">
        <v>52</v>
      </c>
      <c r="I13" s="57" t="s">
        <v>51</v>
      </c>
      <c r="J13" s="58">
        <v>44.553199999999997</v>
      </c>
      <c r="K13" s="58">
        <v>82.951599999999999</v>
      </c>
      <c r="L13" s="58">
        <v>6.7058999999999997</v>
      </c>
      <c r="M13" s="58">
        <v>18.831800000000001</v>
      </c>
      <c r="N13" s="58">
        <v>4.8686999999999996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s="10" customFormat="1" ht="12.75">
      <c r="A14" s="59" t="s">
        <v>53</v>
      </c>
      <c r="B14" s="60">
        <v>2</v>
      </c>
      <c r="C14" s="49" t="s">
        <v>54</v>
      </c>
      <c r="D14" s="54" t="s">
        <v>55</v>
      </c>
      <c r="E14" s="34">
        <v>2.0500000000000001E-2</v>
      </c>
      <c r="F14" s="34"/>
      <c r="G14" s="17"/>
      <c r="H14" s="61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s="10" customFormat="1" ht="12.75">
      <c r="A15" s="34"/>
      <c r="B15" s="34"/>
      <c r="C15" s="34"/>
      <c r="D15" s="34"/>
      <c r="E15" s="34"/>
      <c r="F15" s="63"/>
      <c r="G15" s="17"/>
      <c r="H15" s="61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s="10" customFormat="1" ht="12.75">
      <c r="A16" s="34"/>
      <c r="B16" s="34"/>
      <c r="C16" s="34"/>
      <c r="D16" s="34"/>
      <c r="E16" s="34"/>
      <c r="F16" s="34"/>
      <c r="G16" s="17"/>
      <c r="H16" s="61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s="1" customFormat="1" ht="13.5" thickBot="1">
      <c r="A17" s="34"/>
      <c r="B17" s="34"/>
      <c r="C17" s="34"/>
      <c r="D17" s="34"/>
      <c r="E17" s="34"/>
      <c r="F17" s="34"/>
      <c r="G17" s="17"/>
      <c r="H17" s="61"/>
      <c r="I17" s="27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s="10" customFormat="1" ht="12.75">
      <c r="A18" s="64"/>
      <c r="B18" s="65"/>
      <c r="C18" s="65"/>
      <c r="D18" s="64"/>
      <c r="E18" s="65"/>
      <c r="F18" s="65"/>
      <c r="G18" s="66"/>
      <c r="H18" s="67" t="s">
        <v>56</v>
      </c>
      <c r="I18" s="68" t="s">
        <v>57</v>
      </c>
      <c r="J18" s="69">
        <v>0</v>
      </c>
      <c r="K18" s="69">
        <v>14</v>
      </c>
      <c r="L18" s="69">
        <v>16</v>
      </c>
      <c r="M18" s="69">
        <v>36</v>
      </c>
      <c r="N18" s="69">
        <v>37</v>
      </c>
      <c r="O18" s="69" t="s">
        <v>122</v>
      </c>
      <c r="P18" s="69" t="s">
        <v>122</v>
      </c>
      <c r="Q18" s="69" t="s">
        <v>122</v>
      </c>
      <c r="R18" s="69" t="s">
        <v>122</v>
      </c>
      <c r="S18" s="69" t="s">
        <v>122</v>
      </c>
      <c r="T18" s="69" t="s">
        <v>122</v>
      </c>
      <c r="U18" s="69" t="s">
        <v>122</v>
      </c>
      <c r="V18" s="69" t="s">
        <v>122</v>
      </c>
      <c r="W18" s="69" t="s">
        <v>122</v>
      </c>
      <c r="X18" s="69" t="s">
        <v>122</v>
      </c>
      <c r="Y18" s="69" t="s">
        <v>122</v>
      </c>
      <c r="Z18" s="69" t="s">
        <v>122</v>
      </c>
      <c r="AA18" s="69" t="s">
        <v>122</v>
      </c>
      <c r="AB18" s="69" t="s">
        <v>122</v>
      </c>
      <c r="AC18" s="69" t="s">
        <v>122</v>
      </c>
      <c r="AD18" s="69" t="s">
        <v>122</v>
      </c>
      <c r="AE18" s="69" t="s">
        <v>122</v>
      </c>
      <c r="AF18" s="69" t="s">
        <v>122</v>
      </c>
      <c r="AG18" s="69" t="s">
        <v>122</v>
      </c>
      <c r="AH18" s="69" t="s">
        <v>122</v>
      </c>
      <c r="AI18" s="69" t="s">
        <v>122</v>
      </c>
    </row>
    <row r="19" spans="1:35" s="1" customFormat="1" ht="12.75">
      <c r="A19" s="70" t="s">
        <v>58</v>
      </c>
      <c r="B19" s="17">
        <v>4010000</v>
      </c>
      <c r="C19" s="37"/>
      <c r="D19" s="37"/>
      <c r="E19" s="37"/>
      <c r="F19" s="41"/>
      <c r="G19" s="71"/>
      <c r="H19" s="72" t="s">
        <v>59</v>
      </c>
      <c r="I19" s="73" t="s">
        <v>44</v>
      </c>
      <c r="J19" s="74">
        <v>1.5</v>
      </c>
      <c r="K19" s="74">
        <v>1.4895</v>
      </c>
      <c r="L19" s="74">
        <v>1.488</v>
      </c>
      <c r="M19" s="74">
        <v>1.4730000000000001</v>
      </c>
      <c r="N19" s="74">
        <v>1.4722500000000001</v>
      </c>
      <c r="O19" s="74" t="s">
        <v>122</v>
      </c>
      <c r="P19" s="74" t="s">
        <v>122</v>
      </c>
      <c r="Q19" s="74" t="s">
        <v>122</v>
      </c>
      <c r="R19" s="74" t="s">
        <v>122</v>
      </c>
      <c r="S19" s="74" t="s">
        <v>122</v>
      </c>
      <c r="T19" s="74" t="s">
        <v>122</v>
      </c>
      <c r="U19" s="74" t="s">
        <v>122</v>
      </c>
      <c r="V19" s="74" t="s">
        <v>122</v>
      </c>
      <c r="W19" s="74" t="s">
        <v>122</v>
      </c>
      <c r="X19" s="74" t="s">
        <v>122</v>
      </c>
      <c r="Y19" s="74" t="s">
        <v>122</v>
      </c>
      <c r="Z19" s="74" t="s">
        <v>122</v>
      </c>
      <c r="AA19" s="74" t="s">
        <v>122</v>
      </c>
      <c r="AB19" s="74" t="s">
        <v>122</v>
      </c>
      <c r="AC19" s="74" t="s">
        <v>122</v>
      </c>
      <c r="AD19" s="74" t="s">
        <v>122</v>
      </c>
      <c r="AE19" s="74" t="s">
        <v>122</v>
      </c>
      <c r="AF19" s="74" t="s">
        <v>122</v>
      </c>
      <c r="AG19" s="74" t="s">
        <v>122</v>
      </c>
      <c r="AH19" s="74" t="s">
        <v>122</v>
      </c>
      <c r="AI19" s="74" t="s">
        <v>122</v>
      </c>
    </row>
    <row r="20" spans="1:35" s="10" customFormat="1" ht="12.75">
      <c r="A20" s="75"/>
      <c r="B20" s="75"/>
      <c r="C20" s="75"/>
      <c r="D20" s="75"/>
      <c r="E20" s="75"/>
      <c r="F20" s="75"/>
      <c r="G20" s="76">
        <v>4010001</v>
      </c>
      <c r="H20" s="77" t="s">
        <v>71</v>
      </c>
      <c r="I20" s="73" t="s">
        <v>27</v>
      </c>
      <c r="J20" s="74">
        <v>137.20310000000001</v>
      </c>
      <c r="K20" s="74">
        <v>59.604799999999997</v>
      </c>
      <c r="L20" s="74">
        <v>101.3194</v>
      </c>
      <c r="M20" s="74">
        <v>97.217299999999994</v>
      </c>
      <c r="N20" s="74">
        <v>94.489500000000007</v>
      </c>
      <c r="O20" s="74" t="s">
        <v>122</v>
      </c>
      <c r="P20" s="74" t="s">
        <v>122</v>
      </c>
      <c r="Q20" s="74" t="s">
        <v>122</v>
      </c>
      <c r="R20" s="74" t="s">
        <v>122</v>
      </c>
      <c r="S20" s="74" t="s">
        <v>122</v>
      </c>
      <c r="T20" s="74" t="s">
        <v>122</v>
      </c>
      <c r="U20" s="74" t="s">
        <v>122</v>
      </c>
      <c r="V20" s="74" t="s">
        <v>122</v>
      </c>
      <c r="W20" s="74" t="s">
        <v>122</v>
      </c>
      <c r="X20" s="74" t="s">
        <v>122</v>
      </c>
      <c r="Y20" s="74" t="s">
        <v>122</v>
      </c>
      <c r="Z20" s="74" t="s">
        <v>122</v>
      </c>
      <c r="AA20" s="74" t="s">
        <v>122</v>
      </c>
      <c r="AB20" s="74" t="s">
        <v>122</v>
      </c>
      <c r="AC20" s="74" t="s">
        <v>122</v>
      </c>
      <c r="AD20" s="74" t="s">
        <v>122</v>
      </c>
      <c r="AE20" s="74" t="s">
        <v>122</v>
      </c>
      <c r="AF20" s="74" t="s">
        <v>122</v>
      </c>
      <c r="AG20" s="74" t="s">
        <v>122</v>
      </c>
      <c r="AH20" s="74" t="s">
        <v>122</v>
      </c>
      <c r="AI20" s="74" t="s">
        <v>122</v>
      </c>
    </row>
    <row r="21" spans="1:35" s="10" customFormat="1" ht="12.75">
      <c r="A21" s="70" t="s">
        <v>60</v>
      </c>
      <c r="B21" s="75">
        <v>4.4100652499999988</v>
      </c>
      <c r="C21" s="75"/>
      <c r="D21" s="70" t="s">
        <v>61</v>
      </c>
      <c r="E21" s="75">
        <v>83.208101599999992</v>
      </c>
      <c r="F21" s="75"/>
      <c r="G21" s="76">
        <v>4010002</v>
      </c>
      <c r="H21" s="77" t="s">
        <v>72</v>
      </c>
      <c r="I21" s="73" t="s">
        <v>51</v>
      </c>
      <c r="J21" s="74">
        <v>43.218936449999994</v>
      </c>
      <c r="K21" s="74">
        <v>83.208101599999992</v>
      </c>
      <c r="L21" s="74">
        <v>6.1072522999999999</v>
      </c>
      <c r="M21" s="74">
        <v>18.31724535</v>
      </c>
      <c r="N21" s="74">
        <v>4.4100652499999988</v>
      </c>
      <c r="O21" s="74" t="s">
        <v>122</v>
      </c>
      <c r="P21" s="74" t="s">
        <v>122</v>
      </c>
      <c r="Q21" s="74" t="s">
        <v>122</v>
      </c>
      <c r="R21" s="74" t="s">
        <v>122</v>
      </c>
      <c r="S21" s="74" t="s">
        <v>122</v>
      </c>
      <c r="T21" s="74" t="s">
        <v>122</v>
      </c>
      <c r="U21" s="74" t="s">
        <v>122</v>
      </c>
      <c r="V21" s="74" t="s">
        <v>122</v>
      </c>
      <c r="W21" s="74" t="s">
        <v>122</v>
      </c>
      <c r="X21" s="74" t="s">
        <v>122</v>
      </c>
      <c r="Y21" s="74" t="s">
        <v>122</v>
      </c>
      <c r="Z21" s="74" t="s">
        <v>122</v>
      </c>
      <c r="AA21" s="74" t="s">
        <v>122</v>
      </c>
      <c r="AB21" s="74" t="s">
        <v>122</v>
      </c>
      <c r="AC21" s="74" t="s">
        <v>122</v>
      </c>
      <c r="AD21" s="74" t="s">
        <v>122</v>
      </c>
      <c r="AE21" s="74" t="s">
        <v>122</v>
      </c>
      <c r="AF21" s="74" t="s">
        <v>122</v>
      </c>
      <c r="AG21" s="74" t="s">
        <v>122</v>
      </c>
      <c r="AH21" s="74" t="s">
        <v>122</v>
      </c>
      <c r="AI21" s="74" t="s">
        <v>122</v>
      </c>
    </row>
    <row r="22" spans="1:35" s="10" customFormat="1" ht="12.75">
      <c r="A22" s="70" t="s">
        <v>123</v>
      </c>
      <c r="B22" s="75">
        <v>-1.4783999999999999</v>
      </c>
      <c r="C22" s="75"/>
      <c r="D22" s="70" t="s">
        <v>124</v>
      </c>
      <c r="E22" s="75">
        <v>2.0500000000000001E-2</v>
      </c>
      <c r="F22" s="75"/>
      <c r="G22" s="76">
        <v>4010003</v>
      </c>
      <c r="H22" s="77" t="s">
        <v>73</v>
      </c>
      <c r="I22" s="73" t="s">
        <v>64</v>
      </c>
      <c r="J22" s="74">
        <v>28.812624299999996</v>
      </c>
      <c r="K22" s="74">
        <v>55.863109499832149</v>
      </c>
      <c r="L22" s="74">
        <v>4.1043362231182794</v>
      </c>
      <c r="M22" s="74">
        <v>12.435332892057026</v>
      </c>
      <c r="N22" s="74">
        <v>2.9954595007641358</v>
      </c>
      <c r="O22" s="74" t="s">
        <v>122</v>
      </c>
      <c r="P22" s="74" t="s">
        <v>122</v>
      </c>
      <c r="Q22" s="74" t="s">
        <v>122</v>
      </c>
      <c r="R22" s="74" t="s">
        <v>122</v>
      </c>
      <c r="S22" s="74" t="s">
        <v>122</v>
      </c>
      <c r="T22" s="74" t="s">
        <v>122</v>
      </c>
      <c r="U22" s="74" t="s">
        <v>122</v>
      </c>
      <c r="V22" s="74" t="s">
        <v>122</v>
      </c>
      <c r="W22" s="74" t="s">
        <v>122</v>
      </c>
      <c r="X22" s="74" t="s">
        <v>122</v>
      </c>
      <c r="Y22" s="74" t="s">
        <v>122</v>
      </c>
      <c r="Z22" s="74" t="s">
        <v>122</v>
      </c>
      <c r="AA22" s="74" t="s">
        <v>122</v>
      </c>
      <c r="AB22" s="74" t="s">
        <v>122</v>
      </c>
      <c r="AC22" s="74" t="s">
        <v>122</v>
      </c>
      <c r="AD22" s="74" t="s">
        <v>122</v>
      </c>
      <c r="AE22" s="74" t="s">
        <v>122</v>
      </c>
      <c r="AF22" s="74" t="s">
        <v>122</v>
      </c>
      <c r="AG22" s="74" t="s">
        <v>122</v>
      </c>
      <c r="AH22" s="74" t="s">
        <v>122</v>
      </c>
      <c r="AI22" s="74" t="s">
        <v>122</v>
      </c>
    </row>
    <row r="23" spans="1:35" s="10" customFormat="1" ht="12.75">
      <c r="A23" s="75"/>
      <c r="B23" s="75"/>
      <c r="C23" s="75"/>
      <c r="D23" s="75"/>
      <c r="E23" s="75"/>
      <c r="F23" s="75"/>
      <c r="G23" s="76">
        <v>4010004</v>
      </c>
      <c r="H23" s="77" t="s">
        <v>74</v>
      </c>
      <c r="I23" s="73" t="s">
        <v>65</v>
      </c>
      <c r="J23" s="74">
        <v>0.51940779345938115</v>
      </c>
      <c r="K23" s="74">
        <v>1</v>
      </c>
      <c r="L23" s="74">
        <v>7.3397327694831108E-2</v>
      </c>
      <c r="M23" s="74">
        <v>0.22013776300359678</v>
      </c>
      <c r="N23" s="74">
        <v>5.3000431030143819E-2</v>
      </c>
      <c r="O23" s="74" t="s">
        <v>122</v>
      </c>
      <c r="P23" s="74" t="s">
        <v>122</v>
      </c>
      <c r="Q23" s="74" t="s">
        <v>122</v>
      </c>
      <c r="R23" s="74" t="s">
        <v>122</v>
      </c>
      <c r="S23" s="74" t="s">
        <v>122</v>
      </c>
      <c r="T23" s="74" t="s">
        <v>122</v>
      </c>
      <c r="U23" s="74" t="s">
        <v>122</v>
      </c>
      <c r="V23" s="74" t="s">
        <v>122</v>
      </c>
      <c r="W23" s="74" t="s">
        <v>122</v>
      </c>
      <c r="X23" s="74" t="s">
        <v>122</v>
      </c>
      <c r="Y23" s="74" t="s">
        <v>122</v>
      </c>
      <c r="Z23" s="74" t="s">
        <v>122</v>
      </c>
      <c r="AA23" s="74" t="s">
        <v>122</v>
      </c>
      <c r="AB23" s="74" t="s">
        <v>122</v>
      </c>
      <c r="AC23" s="74" t="s">
        <v>122</v>
      </c>
      <c r="AD23" s="74" t="s">
        <v>122</v>
      </c>
      <c r="AE23" s="74" t="s">
        <v>122</v>
      </c>
      <c r="AF23" s="74" t="s">
        <v>122</v>
      </c>
      <c r="AG23" s="74" t="s">
        <v>122</v>
      </c>
      <c r="AH23" s="74" t="s">
        <v>122</v>
      </c>
      <c r="AI23" s="74" t="s">
        <v>122</v>
      </c>
    </row>
    <row r="24" spans="1:35" s="10" customFormat="1" ht="12.75">
      <c r="A24" s="75"/>
      <c r="B24" s="75"/>
      <c r="C24" s="75"/>
      <c r="D24" s="75"/>
      <c r="E24" s="75"/>
      <c r="F24" s="75"/>
      <c r="G24" s="76">
        <v>4010005</v>
      </c>
      <c r="H24" s="77" t="s">
        <v>67</v>
      </c>
      <c r="I24" s="73" t="s">
        <v>64</v>
      </c>
      <c r="J24" s="74">
        <v>25.872580799999998</v>
      </c>
      <c r="K24" s="74">
        <v>52.902340617656925</v>
      </c>
      <c r="L24" s="74">
        <v>1.1405826948924738</v>
      </c>
      <c r="M24" s="74">
        <v>9.4413985743380859</v>
      </c>
      <c r="N24" s="74">
        <v>0</v>
      </c>
      <c r="O24" s="74" t="s">
        <v>122</v>
      </c>
      <c r="P24" s="74" t="s">
        <v>122</v>
      </c>
      <c r="Q24" s="74" t="s">
        <v>122</v>
      </c>
      <c r="R24" s="74" t="s">
        <v>122</v>
      </c>
      <c r="S24" s="74" t="s">
        <v>122</v>
      </c>
      <c r="T24" s="74" t="s">
        <v>122</v>
      </c>
      <c r="U24" s="74" t="s">
        <v>122</v>
      </c>
      <c r="V24" s="74" t="s">
        <v>122</v>
      </c>
      <c r="W24" s="74" t="s">
        <v>122</v>
      </c>
      <c r="X24" s="74" t="s">
        <v>122</v>
      </c>
      <c r="Y24" s="74" t="s">
        <v>122</v>
      </c>
      <c r="Z24" s="74" t="s">
        <v>122</v>
      </c>
      <c r="AA24" s="74" t="s">
        <v>122</v>
      </c>
      <c r="AB24" s="74" t="s">
        <v>122</v>
      </c>
      <c r="AC24" s="74" t="s">
        <v>122</v>
      </c>
      <c r="AD24" s="74" t="s">
        <v>122</v>
      </c>
      <c r="AE24" s="74" t="s">
        <v>122</v>
      </c>
      <c r="AF24" s="74" t="s">
        <v>122</v>
      </c>
      <c r="AG24" s="74" t="s">
        <v>122</v>
      </c>
      <c r="AH24" s="74" t="s">
        <v>122</v>
      </c>
      <c r="AI24" s="74" t="s">
        <v>122</v>
      </c>
    </row>
    <row r="25" spans="1:35" s="10" customFormat="1" ht="12.75">
      <c r="A25" s="75"/>
      <c r="B25" s="75"/>
      <c r="C25" s="75"/>
      <c r="D25" s="75"/>
      <c r="E25" s="75"/>
      <c r="F25" s="75"/>
      <c r="G25" s="76">
        <v>4010006</v>
      </c>
      <c r="H25" s="77" t="s">
        <v>68</v>
      </c>
      <c r="I25" s="73" t="s">
        <v>66</v>
      </c>
      <c r="J25" s="74">
        <v>0.49251063855984023</v>
      </c>
      <c r="K25" s="74">
        <v>1</v>
      </c>
      <c r="L25" s="74">
        <v>2.1538443451325946E-2</v>
      </c>
      <c r="M25" s="74">
        <v>0.17649145517063386</v>
      </c>
      <c r="N25" s="74">
        <v>0</v>
      </c>
      <c r="O25" s="74" t="s">
        <v>122</v>
      </c>
      <c r="P25" s="74" t="s">
        <v>122</v>
      </c>
      <c r="Q25" s="74" t="s">
        <v>122</v>
      </c>
      <c r="R25" s="74" t="s">
        <v>122</v>
      </c>
      <c r="S25" s="74" t="s">
        <v>122</v>
      </c>
      <c r="T25" s="74" t="s">
        <v>122</v>
      </c>
      <c r="U25" s="74" t="s">
        <v>122</v>
      </c>
      <c r="V25" s="74" t="s">
        <v>122</v>
      </c>
      <c r="W25" s="74" t="s">
        <v>122</v>
      </c>
      <c r="X25" s="74" t="s">
        <v>122</v>
      </c>
      <c r="Y25" s="74" t="s">
        <v>122</v>
      </c>
      <c r="Z25" s="74" t="s">
        <v>122</v>
      </c>
      <c r="AA25" s="74" t="s">
        <v>122</v>
      </c>
      <c r="AB25" s="74" t="s">
        <v>122</v>
      </c>
      <c r="AC25" s="74" t="s">
        <v>122</v>
      </c>
      <c r="AD25" s="74" t="s">
        <v>122</v>
      </c>
      <c r="AE25" s="74" t="s">
        <v>122</v>
      </c>
      <c r="AF25" s="74" t="s">
        <v>122</v>
      </c>
      <c r="AG25" s="74" t="s">
        <v>122</v>
      </c>
      <c r="AH25" s="74" t="s">
        <v>122</v>
      </c>
      <c r="AI25" s="74" t="s">
        <v>122</v>
      </c>
    </row>
    <row r="26" spans="1:35" s="1" customFormat="1" ht="12.75" customHeight="1" thickBot="1">
      <c r="A26" s="2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10" customFormat="1" ht="13.5" thickTop="1">
      <c r="A27" s="4" t="s">
        <v>197</v>
      </c>
      <c r="B27" s="5"/>
      <c r="C27" s="5"/>
      <c r="D27" s="5"/>
      <c r="E27" s="5"/>
      <c r="F27" s="5"/>
      <c r="G27" s="6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s="10" customFormat="1" ht="12.75">
      <c r="A28" s="11" t="s">
        <v>2</v>
      </c>
      <c r="B28" s="12" t="s">
        <v>76</v>
      </c>
      <c r="C28" s="13" t="s">
        <v>77</v>
      </c>
      <c r="D28" s="14" t="s">
        <v>5</v>
      </c>
      <c r="E28" s="15" t="s">
        <v>6</v>
      </c>
      <c r="F28" s="16">
        <v>2115</v>
      </c>
      <c r="G28" s="17"/>
      <c r="H28" s="18" t="s">
        <v>7</v>
      </c>
      <c r="I28" s="19" t="s">
        <v>0</v>
      </c>
      <c r="J28" s="19" t="s">
        <v>8</v>
      </c>
      <c r="K28" s="19" t="s">
        <v>191</v>
      </c>
      <c r="L28" s="19" t="s">
        <v>192</v>
      </c>
      <c r="M28" s="19" t="s">
        <v>193</v>
      </c>
      <c r="N28" s="19" t="s">
        <v>194</v>
      </c>
      <c r="O28" s="19"/>
      <c r="P28" s="19"/>
      <c r="Q28" s="19"/>
      <c r="R28" s="19"/>
      <c r="S28" s="19"/>
      <c r="T28" s="19"/>
      <c r="U28" s="19"/>
      <c r="V28" s="19"/>
      <c r="W28" s="20"/>
      <c r="X28" s="20"/>
      <c r="Y28" s="20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s="31" customFormat="1" ht="12.75">
      <c r="A29" s="22" t="s">
        <v>19</v>
      </c>
      <c r="B29" s="23" t="s">
        <v>195</v>
      </c>
      <c r="C29" s="24"/>
      <c r="D29" s="25" t="s">
        <v>21</v>
      </c>
      <c r="E29" s="24">
        <v>37</v>
      </c>
      <c r="F29" s="23" t="s">
        <v>22</v>
      </c>
      <c r="G29" s="26"/>
      <c r="H29" s="27" t="s">
        <v>23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9"/>
      <c r="X29" s="29"/>
      <c r="Y29" s="29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10" customFormat="1" ht="12.75">
      <c r="A30" s="32" t="s">
        <v>24</v>
      </c>
      <c r="B30" s="33" t="s">
        <v>94</v>
      </c>
      <c r="C30" s="34"/>
      <c r="D30" s="35" t="s">
        <v>26</v>
      </c>
      <c r="E30" s="34">
        <v>151.05000000000001</v>
      </c>
      <c r="F30" s="36" t="s">
        <v>27</v>
      </c>
      <c r="G30" s="17"/>
      <c r="H30" s="37" t="s">
        <v>28</v>
      </c>
      <c r="I30" s="38"/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/>
      <c r="P30" s="39"/>
      <c r="Q30" s="39"/>
      <c r="R30" s="39"/>
      <c r="S30" s="39"/>
      <c r="T30" s="39"/>
      <c r="U30" s="39"/>
      <c r="V30" s="39"/>
      <c r="W30" s="40"/>
      <c r="X30" s="40"/>
      <c r="Y30" s="40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s="10" customFormat="1" ht="12.75">
      <c r="A31" s="32" t="s">
        <v>29</v>
      </c>
      <c r="B31" s="33" t="s">
        <v>78</v>
      </c>
      <c r="C31" s="34"/>
      <c r="D31" s="35" t="s">
        <v>30</v>
      </c>
      <c r="E31" s="34">
        <v>1.5744</v>
      </c>
      <c r="F31" s="36" t="s">
        <v>31</v>
      </c>
      <c r="G31" s="17"/>
      <c r="H31" s="41" t="s">
        <v>32</v>
      </c>
      <c r="I31" s="41"/>
      <c r="J31" s="41">
        <v>0</v>
      </c>
      <c r="K31" s="41">
        <v>14</v>
      </c>
      <c r="L31" s="41">
        <v>1</v>
      </c>
      <c r="M31" s="41">
        <v>20</v>
      </c>
      <c r="N31" s="41">
        <v>1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s="10" customFormat="1" ht="12.75">
      <c r="A32" s="32" t="s">
        <v>33</v>
      </c>
      <c r="B32" s="33"/>
      <c r="C32" s="34"/>
      <c r="D32" s="35" t="s">
        <v>34</v>
      </c>
      <c r="E32" s="34">
        <v>4.4999999999999997E-3</v>
      </c>
      <c r="F32" s="36" t="s">
        <v>31</v>
      </c>
      <c r="G32" s="17"/>
      <c r="H32" s="41" t="s">
        <v>35</v>
      </c>
      <c r="I32" s="41"/>
      <c r="J32" s="43">
        <v>3.2407407407407406E-3</v>
      </c>
      <c r="K32" s="43">
        <v>5.2175925925925924E-2</v>
      </c>
      <c r="L32" s="43">
        <v>5.5555555555555552E-2</v>
      </c>
      <c r="M32" s="43">
        <v>5.873842592592593E-2</v>
      </c>
      <c r="N32" s="43">
        <v>6.3252314814814817E-2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4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s="10" customFormat="1" ht="12.75">
      <c r="A33" s="32" t="s">
        <v>36</v>
      </c>
      <c r="B33" s="45">
        <v>4</v>
      </c>
      <c r="C33" s="34"/>
      <c r="D33" s="35" t="s">
        <v>37</v>
      </c>
      <c r="E33" s="34">
        <v>83</v>
      </c>
      <c r="F33" s="36" t="s">
        <v>38</v>
      </c>
      <c r="G33" s="17"/>
      <c r="H33" s="41" t="s">
        <v>39</v>
      </c>
      <c r="I33" s="43"/>
      <c r="J33" s="43">
        <v>7.6851851851851847E-3</v>
      </c>
      <c r="K33" s="43">
        <v>5.4143518518518514E-2</v>
      </c>
      <c r="L33" s="43">
        <v>5.7268518518518517E-2</v>
      </c>
      <c r="M33" s="43">
        <v>6.0289351851851851E-2</v>
      </c>
      <c r="N33" s="43">
        <v>6.5162037037037032E-2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6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s="10" customFormat="1" ht="12.75">
      <c r="A34" s="32" t="s">
        <v>40</v>
      </c>
      <c r="B34" s="47">
        <v>3</v>
      </c>
      <c r="C34" s="34"/>
      <c r="D34" s="35" t="s">
        <v>41</v>
      </c>
      <c r="E34" s="34">
        <v>0.89</v>
      </c>
      <c r="F34" s="34"/>
      <c r="G34" s="17"/>
      <c r="H34" s="41" t="s">
        <v>42</v>
      </c>
      <c r="I34" s="43"/>
      <c r="J34" s="41">
        <v>191</v>
      </c>
      <c r="K34" s="41">
        <v>84</v>
      </c>
      <c r="L34" s="41">
        <v>74</v>
      </c>
      <c r="M34" s="41">
        <v>67</v>
      </c>
      <c r="N34" s="41">
        <v>81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s="10" customFormat="1" ht="12.75">
      <c r="A35" s="36" t="s">
        <v>43</v>
      </c>
      <c r="B35" s="48">
        <v>1.5</v>
      </c>
      <c r="C35" s="49" t="s">
        <v>44</v>
      </c>
      <c r="D35" s="35" t="s">
        <v>45</v>
      </c>
      <c r="E35" s="45" t="s">
        <v>196</v>
      </c>
      <c r="F35" s="34"/>
      <c r="G35" s="17"/>
      <c r="H35" s="50" t="s">
        <v>79</v>
      </c>
      <c r="I35" s="51" t="s">
        <v>27</v>
      </c>
      <c r="J35" s="52">
        <v>133.3202</v>
      </c>
      <c r="K35" s="52">
        <v>93.960899999999995</v>
      </c>
      <c r="L35" s="52">
        <v>83.568899999999999</v>
      </c>
      <c r="M35" s="52">
        <v>81.051900000000003</v>
      </c>
      <c r="N35" s="52">
        <v>78.692599999999999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s="10" customFormat="1" ht="12.75">
      <c r="A36" s="32" t="s">
        <v>48</v>
      </c>
      <c r="B36" s="53">
        <v>3</v>
      </c>
      <c r="C36" s="49" t="s">
        <v>49</v>
      </c>
      <c r="D36" s="54" t="s">
        <v>50</v>
      </c>
      <c r="E36" s="55">
        <v>-2.0104000000000002</v>
      </c>
      <c r="F36" s="36" t="s">
        <v>51</v>
      </c>
      <c r="G36" s="17"/>
      <c r="H36" s="56" t="s">
        <v>80</v>
      </c>
      <c r="I36" s="57" t="s">
        <v>51</v>
      </c>
      <c r="J36" s="58">
        <v>44.260199999999998</v>
      </c>
      <c r="K36" s="58">
        <v>76.300700000000006</v>
      </c>
      <c r="L36" s="58">
        <v>9.0444999999999993</v>
      </c>
      <c r="M36" s="58">
        <v>13.6629</v>
      </c>
      <c r="N36" s="58">
        <v>4.9070999999999998</v>
      </c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s="10" customFormat="1" ht="12.75">
      <c r="A37" s="59" t="s">
        <v>53</v>
      </c>
      <c r="B37" s="60">
        <v>2</v>
      </c>
      <c r="C37" s="49" t="s">
        <v>54</v>
      </c>
      <c r="D37" s="54" t="s">
        <v>55</v>
      </c>
      <c r="E37" s="34">
        <v>2.3800000000000002E-2</v>
      </c>
      <c r="F37" s="34"/>
      <c r="G37" s="17"/>
      <c r="H37" s="61"/>
      <c r="I37" s="6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37"/>
      <c r="AA37" s="37"/>
      <c r="AB37" s="37"/>
      <c r="AC37" s="37"/>
      <c r="AD37" s="37"/>
      <c r="AE37" s="37"/>
      <c r="AF37" s="37"/>
      <c r="AG37" s="37"/>
      <c r="AH37" s="37"/>
      <c r="AI37" s="37"/>
    </row>
    <row r="38" spans="1:35" s="10" customFormat="1" ht="12.75">
      <c r="A38" s="34"/>
      <c r="B38" s="34"/>
      <c r="C38" s="34"/>
      <c r="D38" s="34"/>
      <c r="E38" s="34"/>
      <c r="F38" s="63"/>
      <c r="G38" s="17"/>
      <c r="H38" s="61"/>
      <c r="I38" s="6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s="10" customFormat="1" ht="12.75">
      <c r="A39" s="34"/>
      <c r="B39" s="34"/>
      <c r="C39" s="34"/>
      <c r="D39" s="34"/>
      <c r="E39" s="34"/>
      <c r="F39" s="34"/>
      <c r="G39" s="17"/>
      <c r="H39" s="61"/>
      <c r="I39" s="6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s="1" customFormat="1" ht="13.5" thickBot="1">
      <c r="A40" s="34"/>
      <c r="B40" s="34"/>
      <c r="C40" s="34"/>
      <c r="D40" s="34"/>
      <c r="E40" s="34"/>
      <c r="F40" s="34"/>
      <c r="G40" s="17"/>
      <c r="H40" s="61"/>
      <c r="I40" s="27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s="10" customFormat="1" ht="12.75">
      <c r="A41" s="64"/>
      <c r="B41" s="65"/>
      <c r="C41" s="65"/>
      <c r="D41" s="64"/>
      <c r="E41" s="65"/>
      <c r="F41" s="65"/>
      <c r="G41" s="66"/>
      <c r="H41" s="67" t="s">
        <v>56</v>
      </c>
      <c r="I41" s="68" t="s">
        <v>57</v>
      </c>
      <c r="J41" s="69">
        <v>0</v>
      </c>
      <c r="K41" s="69">
        <v>14</v>
      </c>
      <c r="L41" s="69">
        <v>15</v>
      </c>
      <c r="M41" s="69">
        <v>35</v>
      </c>
      <c r="N41" s="69">
        <v>36</v>
      </c>
      <c r="O41" s="69" t="s">
        <v>122</v>
      </c>
      <c r="P41" s="69" t="s">
        <v>122</v>
      </c>
      <c r="Q41" s="69" t="s">
        <v>122</v>
      </c>
      <c r="R41" s="69" t="s">
        <v>122</v>
      </c>
      <c r="S41" s="69" t="s">
        <v>122</v>
      </c>
      <c r="T41" s="69" t="s">
        <v>122</v>
      </c>
      <c r="U41" s="69" t="s">
        <v>122</v>
      </c>
      <c r="V41" s="69" t="s">
        <v>122</v>
      </c>
      <c r="W41" s="69" t="s">
        <v>122</v>
      </c>
      <c r="X41" s="69" t="s">
        <v>122</v>
      </c>
      <c r="Y41" s="69" t="s">
        <v>122</v>
      </c>
      <c r="Z41" s="69" t="s">
        <v>122</v>
      </c>
      <c r="AA41" s="69" t="s">
        <v>122</v>
      </c>
      <c r="AB41" s="69" t="s">
        <v>122</v>
      </c>
      <c r="AC41" s="69" t="s">
        <v>122</v>
      </c>
      <c r="AD41" s="69" t="s">
        <v>122</v>
      </c>
      <c r="AE41" s="69" t="s">
        <v>122</v>
      </c>
      <c r="AF41" s="69" t="s">
        <v>122</v>
      </c>
      <c r="AG41" s="69" t="s">
        <v>122</v>
      </c>
      <c r="AH41" s="69" t="s">
        <v>122</v>
      </c>
      <c r="AI41" s="69" t="s">
        <v>122</v>
      </c>
    </row>
    <row r="42" spans="1:35" s="1" customFormat="1" ht="12.75">
      <c r="A42" s="70" t="s">
        <v>58</v>
      </c>
      <c r="B42" s="17">
        <v>4030000</v>
      </c>
      <c r="C42" s="37"/>
      <c r="D42" s="37"/>
      <c r="E42" s="37"/>
      <c r="F42" s="41"/>
      <c r="G42" s="71"/>
      <c r="H42" s="72" t="s">
        <v>59</v>
      </c>
      <c r="I42" s="73" t="s">
        <v>44</v>
      </c>
      <c r="J42" s="74">
        <v>1.5</v>
      </c>
      <c r="K42" s="74">
        <v>1.4895</v>
      </c>
      <c r="L42" s="74">
        <v>1.48875</v>
      </c>
      <c r="M42" s="74">
        <v>1.4737499999999999</v>
      </c>
      <c r="N42" s="74">
        <v>1.4730000000000001</v>
      </c>
      <c r="O42" s="74" t="s">
        <v>122</v>
      </c>
      <c r="P42" s="74" t="s">
        <v>122</v>
      </c>
      <c r="Q42" s="74" t="s">
        <v>122</v>
      </c>
      <c r="R42" s="74" t="s">
        <v>122</v>
      </c>
      <c r="S42" s="74" t="s">
        <v>122</v>
      </c>
      <c r="T42" s="74" t="s">
        <v>122</v>
      </c>
      <c r="U42" s="74" t="s">
        <v>122</v>
      </c>
      <c r="V42" s="74" t="s">
        <v>122</v>
      </c>
      <c r="W42" s="74" t="s">
        <v>122</v>
      </c>
      <c r="X42" s="74" t="s">
        <v>122</v>
      </c>
      <c r="Y42" s="74" t="s">
        <v>122</v>
      </c>
      <c r="Z42" s="74" t="s">
        <v>122</v>
      </c>
      <c r="AA42" s="74" t="s">
        <v>122</v>
      </c>
      <c r="AB42" s="74" t="s">
        <v>122</v>
      </c>
      <c r="AC42" s="74" t="s">
        <v>122</v>
      </c>
      <c r="AD42" s="74" t="s">
        <v>122</v>
      </c>
      <c r="AE42" s="74" t="s">
        <v>122</v>
      </c>
      <c r="AF42" s="74" t="s">
        <v>122</v>
      </c>
      <c r="AG42" s="74" t="s">
        <v>122</v>
      </c>
      <c r="AH42" s="74" t="s">
        <v>122</v>
      </c>
      <c r="AI42" s="74" t="s">
        <v>122</v>
      </c>
    </row>
    <row r="43" spans="1:35" s="10" customFormat="1" ht="12.75">
      <c r="A43" s="75"/>
      <c r="B43" s="75"/>
      <c r="C43" s="75"/>
      <c r="D43" s="75"/>
      <c r="E43" s="75"/>
      <c r="F43" s="75"/>
      <c r="G43" s="76">
        <v>4030001</v>
      </c>
      <c r="H43" s="77" t="s">
        <v>71</v>
      </c>
      <c r="I43" s="73" t="s">
        <v>27</v>
      </c>
      <c r="J43" s="74">
        <v>133.3202</v>
      </c>
      <c r="K43" s="74">
        <v>93.960899999999995</v>
      </c>
      <c r="L43" s="74">
        <v>83.568899999999999</v>
      </c>
      <c r="M43" s="74">
        <v>81.051900000000003</v>
      </c>
      <c r="N43" s="74">
        <v>78.692599999999999</v>
      </c>
      <c r="O43" s="74" t="s">
        <v>122</v>
      </c>
      <c r="P43" s="74" t="s">
        <v>122</v>
      </c>
      <c r="Q43" s="74" t="s">
        <v>122</v>
      </c>
      <c r="R43" s="74" t="s">
        <v>122</v>
      </c>
      <c r="S43" s="74" t="s">
        <v>122</v>
      </c>
      <c r="T43" s="74" t="s">
        <v>122</v>
      </c>
      <c r="U43" s="74" t="s">
        <v>122</v>
      </c>
      <c r="V43" s="74" t="s">
        <v>122</v>
      </c>
      <c r="W43" s="74" t="s">
        <v>122</v>
      </c>
      <c r="X43" s="74" t="s">
        <v>122</v>
      </c>
      <c r="Y43" s="74" t="s">
        <v>122</v>
      </c>
      <c r="Z43" s="74" t="s">
        <v>122</v>
      </c>
      <c r="AA43" s="74" t="s">
        <v>122</v>
      </c>
      <c r="AB43" s="74" t="s">
        <v>122</v>
      </c>
      <c r="AC43" s="74" t="s">
        <v>122</v>
      </c>
      <c r="AD43" s="74" t="s">
        <v>122</v>
      </c>
      <c r="AE43" s="74" t="s">
        <v>122</v>
      </c>
      <c r="AF43" s="74" t="s">
        <v>122</v>
      </c>
      <c r="AG43" s="74" t="s">
        <v>122</v>
      </c>
      <c r="AH43" s="74" t="s">
        <v>122</v>
      </c>
      <c r="AI43" s="74" t="s">
        <v>122</v>
      </c>
    </row>
    <row r="44" spans="1:35" s="10" customFormat="1" ht="12.75">
      <c r="A44" s="70" t="s">
        <v>60</v>
      </c>
      <c r="B44" s="75">
        <v>5.0446161199999997</v>
      </c>
      <c r="C44" s="75"/>
      <c r="D44" s="70" t="s">
        <v>61</v>
      </c>
      <c r="E44" s="75">
        <v>76.074830580000011</v>
      </c>
      <c r="F44" s="75"/>
      <c r="G44" s="76">
        <v>4030002</v>
      </c>
      <c r="H44" s="77" t="s">
        <v>72</v>
      </c>
      <c r="I44" s="73" t="s">
        <v>51</v>
      </c>
      <c r="J44" s="74">
        <v>43.097579239999995</v>
      </c>
      <c r="K44" s="74">
        <v>76.074830580000011</v>
      </c>
      <c r="L44" s="74">
        <v>9.0659601799999994</v>
      </c>
      <c r="M44" s="74">
        <v>13.74426478</v>
      </c>
      <c r="N44" s="74">
        <v>5.0446161199999997</v>
      </c>
      <c r="O44" s="74" t="s">
        <v>122</v>
      </c>
      <c r="P44" s="74" t="s">
        <v>122</v>
      </c>
      <c r="Q44" s="74" t="s">
        <v>122</v>
      </c>
      <c r="R44" s="74" t="s">
        <v>122</v>
      </c>
      <c r="S44" s="74" t="s">
        <v>122</v>
      </c>
      <c r="T44" s="74" t="s">
        <v>122</v>
      </c>
      <c r="U44" s="74" t="s">
        <v>122</v>
      </c>
      <c r="V44" s="74" t="s">
        <v>122</v>
      </c>
      <c r="W44" s="74" t="s">
        <v>122</v>
      </c>
      <c r="X44" s="74" t="s">
        <v>122</v>
      </c>
      <c r="Y44" s="74" t="s">
        <v>122</v>
      </c>
      <c r="Z44" s="74" t="s">
        <v>122</v>
      </c>
      <c r="AA44" s="74" t="s">
        <v>122</v>
      </c>
      <c r="AB44" s="74" t="s">
        <v>122</v>
      </c>
      <c r="AC44" s="74" t="s">
        <v>122</v>
      </c>
      <c r="AD44" s="74" t="s">
        <v>122</v>
      </c>
      <c r="AE44" s="74" t="s">
        <v>122</v>
      </c>
      <c r="AF44" s="74" t="s">
        <v>122</v>
      </c>
      <c r="AG44" s="74" t="s">
        <v>122</v>
      </c>
      <c r="AH44" s="74" t="s">
        <v>122</v>
      </c>
      <c r="AI44" s="74" t="s">
        <v>122</v>
      </c>
    </row>
    <row r="45" spans="1:35" s="10" customFormat="1" ht="12.75">
      <c r="A45" s="70" t="s">
        <v>123</v>
      </c>
      <c r="B45" s="75">
        <v>-2.0104000000000002</v>
      </c>
      <c r="C45" s="75"/>
      <c r="D45" s="70" t="s">
        <v>124</v>
      </c>
      <c r="E45" s="75">
        <v>2.3800000000000002E-2</v>
      </c>
      <c r="F45" s="75"/>
      <c r="G45" s="76">
        <v>4030003</v>
      </c>
      <c r="H45" s="77" t="s">
        <v>73</v>
      </c>
      <c r="I45" s="73" t="s">
        <v>64</v>
      </c>
      <c r="J45" s="74">
        <v>28.73171949333333</v>
      </c>
      <c r="K45" s="74">
        <v>51.074072225579059</v>
      </c>
      <c r="L45" s="74">
        <v>6.0896457968094033</v>
      </c>
      <c r="M45" s="74">
        <v>9.3260490449533506</v>
      </c>
      <c r="N45" s="74">
        <v>3.4247224168363881</v>
      </c>
      <c r="O45" s="74" t="s">
        <v>122</v>
      </c>
      <c r="P45" s="74" t="s">
        <v>122</v>
      </c>
      <c r="Q45" s="74" t="s">
        <v>122</v>
      </c>
      <c r="R45" s="74" t="s">
        <v>122</v>
      </c>
      <c r="S45" s="74" t="s">
        <v>122</v>
      </c>
      <c r="T45" s="74" t="s">
        <v>122</v>
      </c>
      <c r="U45" s="74" t="s">
        <v>122</v>
      </c>
      <c r="V45" s="74" t="s">
        <v>122</v>
      </c>
      <c r="W45" s="74" t="s">
        <v>122</v>
      </c>
      <c r="X45" s="74" t="s">
        <v>122</v>
      </c>
      <c r="Y45" s="74" t="s">
        <v>122</v>
      </c>
      <c r="Z45" s="74" t="s">
        <v>122</v>
      </c>
      <c r="AA45" s="74" t="s">
        <v>122</v>
      </c>
      <c r="AB45" s="74" t="s">
        <v>122</v>
      </c>
      <c r="AC45" s="74" t="s">
        <v>122</v>
      </c>
      <c r="AD45" s="74" t="s">
        <v>122</v>
      </c>
      <c r="AE45" s="74" t="s">
        <v>122</v>
      </c>
      <c r="AF45" s="74" t="s">
        <v>122</v>
      </c>
      <c r="AG45" s="74" t="s">
        <v>122</v>
      </c>
      <c r="AH45" s="74" t="s">
        <v>122</v>
      </c>
      <c r="AI45" s="74" t="s">
        <v>122</v>
      </c>
    </row>
    <row r="46" spans="1:35" s="10" customFormat="1" ht="12.75">
      <c r="A46" s="75"/>
      <c r="B46" s="75"/>
      <c r="C46" s="75"/>
      <c r="D46" s="75"/>
      <c r="E46" s="75"/>
      <c r="F46" s="75"/>
      <c r="G46" s="76">
        <v>4030004</v>
      </c>
      <c r="H46" s="77" t="s">
        <v>74</v>
      </c>
      <c r="I46" s="73" t="s">
        <v>65</v>
      </c>
      <c r="J46" s="74">
        <v>0.56651561247551829</v>
      </c>
      <c r="K46" s="74">
        <v>1</v>
      </c>
      <c r="L46" s="74">
        <v>0.11917161183114656</v>
      </c>
      <c r="M46" s="74">
        <v>0.18066770146200434</v>
      </c>
      <c r="N46" s="74">
        <v>6.6311236995724887E-2</v>
      </c>
      <c r="O46" s="74" t="s">
        <v>122</v>
      </c>
      <c r="P46" s="74" t="s">
        <v>122</v>
      </c>
      <c r="Q46" s="74" t="s">
        <v>122</v>
      </c>
      <c r="R46" s="74" t="s">
        <v>122</v>
      </c>
      <c r="S46" s="74" t="s">
        <v>122</v>
      </c>
      <c r="T46" s="74" t="s">
        <v>122</v>
      </c>
      <c r="U46" s="74" t="s">
        <v>122</v>
      </c>
      <c r="V46" s="74" t="s">
        <v>122</v>
      </c>
      <c r="W46" s="74" t="s">
        <v>122</v>
      </c>
      <c r="X46" s="74" t="s">
        <v>122</v>
      </c>
      <c r="Y46" s="74" t="s">
        <v>122</v>
      </c>
      <c r="Z46" s="74" t="s">
        <v>122</v>
      </c>
      <c r="AA46" s="74" t="s">
        <v>122</v>
      </c>
      <c r="AB46" s="74" t="s">
        <v>122</v>
      </c>
      <c r="AC46" s="74" t="s">
        <v>122</v>
      </c>
      <c r="AD46" s="74" t="s">
        <v>122</v>
      </c>
      <c r="AE46" s="74" t="s">
        <v>122</v>
      </c>
      <c r="AF46" s="74" t="s">
        <v>122</v>
      </c>
      <c r="AG46" s="74" t="s">
        <v>122</v>
      </c>
      <c r="AH46" s="74" t="s">
        <v>122</v>
      </c>
      <c r="AI46" s="74" t="s">
        <v>122</v>
      </c>
    </row>
    <row r="47" spans="1:35" s="10" customFormat="1" ht="12.75">
      <c r="A47" s="75"/>
      <c r="B47" s="75"/>
      <c r="C47" s="75"/>
      <c r="D47" s="75"/>
      <c r="E47" s="75"/>
      <c r="F47" s="75"/>
      <c r="G47" s="76">
        <v>4030005</v>
      </c>
      <c r="H47" s="77" t="s">
        <v>67</v>
      </c>
      <c r="I47" s="73" t="s">
        <v>64</v>
      </c>
      <c r="J47" s="74">
        <v>25.368642079999997</v>
      </c>
      <c r="K47" s="74">
        <v>47.687287317891915</v>
      </c>
      <c r="L47" s="74">
        <v>2.7011547002518888</v>
      </c>
      <c r="M47" s="74">
        <v>5.9030694893977955</v>
      </c>
      <c r="N47" s="74">
        <v>0</v>
      </c>
      <c r="O47" s="74" t="s">
        <v>122</v>
      </c>
      <c r="P47" s="74" t="s">
        <v>122</v>
      </c>
      <c r="Q47" s="74" t="s">
        <v>122</v>
      </c>
      <c r="R47" s="74" t="s">
        <v>122</v>
      </c>
      <c r="S47" s="74" t="s">
        <v>122</v>
      </c>
      <c r="T47" s="74" t="s">
        <v>122</v>
      </c>
      <c r="U47" s="74" t="s">
        <v>122</v>
      </c>
      <c r="V47" s="74" t="s">
        <v>122</v>
      </c>
      <c r="W47" s="74" t="s">
        <v>122</v>
      </c>
      <c r="X47" s="74" t="s">
        <v>122</v>
      </c>
      <c r="Y47" s="74" t="s">
        <v>122</v>
      </c>
      <c r="Z47" s="74" t="s">
        <v>122</v>
      </c>
      <c r="AA47" s="74" t="s">
        <v>122</v>
      </c>
      <c r="AB47" s="74" t="s">
        <v>122</v>
      </c>
      <c r="AC47" s="74" t="s">
        <v>122</v>
      </c>
      <c r="AD47" s="74" t="s">
        <v>122</v>
      </c>
      <c r="AE47" s="74" t="s">
        <v>122</v>
      </c>
      <c r="AF47" s="74" t="s">
        <v>122</v>
      </c>
      <c r="AG47" s="74" t="s">
        <v>122</v>
      </c>
      <c r="AH47" s="74" t="s">
        <v>122</v>
      </c>
      <c r="AI47" s="74" t="s">
        <v>122</v>
      </c>
    </row>
    <row r="48" spans="1:35" s="10" customFormat="1" ht="12.75">
      <c r="A48" s="75"/>
      <c r="B48" s="75"/>
      <c r="C48" s="75"/>
      <c r="D48" s="75"/>
      <c r="E48" s="75"/>
      <c r="F48" s="75"/>
      <c r="G48" s="76">
        <v>4030006</v>
      </c>
      <c r="H48" s="77" t="s">
        <v>68</v>
      </c>
      <c r="I48" s="73" t="s">
        <v>66</v>
      </c>
      <c r="J48" s="74">
        <v>0.53572924436866454</v>
      </c>
      <c r="K48" s="74">
        <v>1</v>
      </c>
      <c r="L48" s="74">
        <v>5.6614556081124902E-2</v>
      </c>
      <c r="M48" s="74">
        <v>0.12247814153650241</v>
      </c>
      <c r="N48" s="74">
        <v>0</v>
      </c>
      <c r="O48" s="74" t="s">
        <v>122</v>
      </c>
      <c r="P48" s="74" t="s">
        <v>122</v>
      </c>
      <c r="Q48" s="74" t="s">
        <v>122</v>
      </c>
      <c r="R48" s="74" t="s">
        <v>122</v>
      </c>
      <c r="S48" s="74" t="s">
        <v>122</v>
      </c>
      <c r="T48" s="74" t="s">
        <v>122</v>
      </c>
      <c r="U48" s="74" t="s">
        <v>122</v>
      </c>
      <c r="V48" s="74" t="s">
        <v>122</v>
      </c>
      <c r="W48" s="74" t="s">
        <v>122</v>
      </c>
      <c r="X48" s="74" t="s">
        <v>122</v>
      </c>
      <c r="Y48" s="74" t="s">
        <v>122</v>
      </c>
      <c r="Z48" s="74" t="s">
        <v>122</v>
      </c>
      <c r="AA48" s="74" t="s">
        <v>122</v>
      </c>
      <c r="AB48" s="74" t="s">
        <v>122</v>
      </c>
      <c r="AC48" s="74" t="s">
        <v>122</v>
      </c>
      <c r="AD48" s="74" t="s">
        <v>122</v>
      </c>
      <c r="AE48" s="74" t="s">
        <v>122</v>
      </c>
      <c r="AF48" s="74" t="s">
        <v>122</v>
      </c>
      <c r="AG48" s="74" t="s">
        <v>122</v>
      </c>
      <c r="AH48" s="74" t="s">
        <v>122</v>
      </c>
      <c r="AI48" s="74" t="s">
        <v>122</v>
      </c>
    </row>
    <row r="49" spans="1:35" s="1" customFormat="1" ht="12.75" customHeight="1" thickBot="1">
      <c r="A49" s="2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s="10" customFormat="1" ht="13.5" thickTop="1">
      <c r="A50" s="4" t="s">
        <v>198</v>
      </c>
      <c r="B50" s="5"/>
      <c r="C50" s="5"/>
      <c r="D50" s="5"/>
      <c r="E50" s="5"/>
      <c r="F50" s="5"/>
      <c r="G50" s="6"/>
      <c r="H50" s="7"/>
      <c r="I50" s="7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s="10" customFormat="1" ht="12.75">
      <c r="A51" s="11" t="s">
        <v>2</v>
      </c>
      <c r="B51" s="12" t="s">
        <v>82</v>
      </c>
      <c r="C51" s="13" t="s">
        <v>83</v>
      </c>
      <c r="D51" s="14" t="s">
        <v>5</v>
      </c>
      <c r="E51" s="15" t="s">
        <v>6</v>
      </c>
      <c r="F51" s="16">
        <v>2239</v>
      </c>
      <c r="G51" s="17"/>
      <c r="H51" s="18" t="s">
        <v>7</v>
      </c>
      <c r="I51" s="19" t="s">
        <v>0</v>
      </c>
      <c r="J51" s="19" t="s">
        <v>8</v>
      </c>
      <c r="K51" s="19" t="s">
        <v>191</v>
      </c>
      <c r="L51" s="19" t="s">
        <v>192</v>
      </c>
      <c r="M51" s="19" t="s">
        <v>193</v>
      </c>
      <c r="N51" s="19" t="s">
        <v>194</v>
      </c>
      <c r="O51" s="19"/>
      <c r="P51" s="19"/>
      <c r="Q51" s="19"/>
      <c r="R51" s="19"/>
      <c r="S51" s="19"/>
      <c r="T51" s="19"/>
      <c r="U51" s="19"/>
      <c r="V51" s="19"/>
      <c r="W51" s="20"/>
      <c r="X51" s="20"/>
      <c r="Y51" s="20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s="31" customFormat="1" ht="12.75">
      <c r="A52" s="22" t="s">
        <v>19</v>
      </c>
      <c r="B52" s="23" t="s">
        <v>30</v>
      </c>
      <c r="C52" s="24"/>
      <c r="D52" s="25" t="s">
        <v>21</v>
      </c>
      <c r="E52" s="24">
        <v>37</v>
      </c>
      <c r="F52" s="23" t="s">
        <v>22</v>
      </c>
      <c r="G52" s="26"/>
      <c r="H52" s="27" t="s">
        <v>23</v>
      </c>
      <c r="I52" s="28"/>
      <c r="J52" s="28"/>
      <c r="K52" s="28" t="s">
        <v>199</v>
      </c>
      <c r="L52" s="28" t="s">
        <v>93</v>
      </c>
      <c r="M52" s="28" t="s">
        <v>200</v>
      </c>
      <c r="N52" s="28" t="s">
        <v>93</v>
      </c>
      <c r="O52" s="28"/>
      <c r="P52" s="28"/>
      <c r="Q52" s="28"/>
      <c r="R52" s="28"/>
      <c r="S52" s="28"/>
      <c r="T52" s="28"/>
      <c r="U52" s="28"/>
      <c r="V52" s="28"/>
      <c r="W52" s="29"/>
      <c r="X52" s="29"/>
      <c r="Y52" s="29"/>
      <c r="Z52" s="30"/>
      <c r="AA52" s="30"/>
      <c r="AB52" s="30"/>
      <c r="AC52" s="30"/>
      <c r="AD52" s="30"/>
      <c r="AE52" s="30"/>
      <c r="AF52" s="30"/>
      <c r="AG52" s="30"/>
      <c r="AH52" s="30"/>
      <c r="AI52" s="30"/>
    </row>
    <row r="53" spans="1:35" s="10" customFormat="1" ht="12.75">
      <c r="A53" s="32" t="s">
        <v>24</v>
      </c>
      <c r="B53" s="33" t="s">
        <v>94</v>
      </c>
      <c r="C53" s="34"/>
      <c r="D53" s="35" t="s">
        <v>26</v>
      </c>
      <c r="E53" s="34">
        <v>151.05000000000001</v>
      </c>
      <c r="F53" s="36" t="s">
        <v>27</v>
      </c>
      <c r="G53" s="17"/>
      <c r="H53" s="37" t="s">
        <v>28</v>
      </c>
      <c r="I53" s="38"/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/>
      <c r="P53" s="39"/>
      <c r="Q53" s="39"/>
      <c r="R53" s="39"/>
      <c r="S53" s="39"/>
      <c r="T53" s="39"/>
      <c r="U53" s="39"/>
      <c r="V53" s="39"/>
      <c r="W53" s="40"/>
      <c r="X53" s="40"/>
      <c r="Y53" s="40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s="10" customFormat="1" ht="12.75">
      <c r="A54" s="32" t="s">
        <v>29</v>
      </c>
      <c r="B54" s="33" t="s">
        <v>78</v>
      </c>
      <c r="C54" s="34"/>
      <c r="D54" s="35" t="s">
        <v>30</v>
      </c>
      <c r="E54" s="34">
        <v>1.5733999999999999</v>
      </c>
      <c r="F54" s="36" t="s">
        <v>31</v>
      </c>
      <c r="G54" s="17"/>
      <c r="H54" s="41" t="s">
        <v>32</v>
      </c>
      <c r="I54" s="41"/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 s="10" customFormat="1" ht="12.75">
      <c r="A55" s="32" t="s">
        <v>33</v>
      </c>
      <c r="B55" s="33"/>
      <c r="C55" s="34"/>
      <c r="D55" s="35" t="s">
        <v>34</v>
      </c>
      <c r="E55" s="34">
        <v>3.3E-3</v>
      </c>
      <c r="F55" s="36" t="s">
        <v>31</v>
      </c>
      <c r="G55" s="17"/>
      <c r="H55" s="41" t="s">
        <v>35</v>
      </c>
      <c r="I55" s="41"/>
      <c r="J55" s="43">
        <v>9.2476851851851852E-3</v>
      </c>
      <c r="K55" s="43">
        <v>2.9317129629629634E-2</v>
      </c>
      <c r="L55" s="43">
        <v>3.4374999999999996E-2</v>
      </c>
      <c r="M55" s="43">
        <v>3.605324074074074E-2</v>
      </c>
      <c r="N55" s="43">
        <v>3.7870370370370367E-2</v>
      </c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4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s="10" customFormat="1" ht="12.75">
      <c r="A56" s="32" t="s">
        <v>36</v>
      </c>
      <c r="B56" s="45">
        <v>4</v>
      </c>
      <c r="C56" s="34"/>
      <c r="D56" s="35" t="s">
        <v>37</v>
      </c>
      <c r="E56" s="34">
        <v>83</v>
      </c>
      <c r="F56" s="36" t="s">
        <v>38</v>
      </c>
      <c r="G56" s="17"/>
      <c r="H56" s="41" t="s">
        <v>39</v>
      </c>
      <c r="I56" s="43"/>
      <c r="J56" s="43">
        <v>1.2037037037037035E-2</v>
      </c>
      <c r="K56" s="43">
        <v>3.0335648148148143E-2</v>
      </c>
      <c r="L56" s="43">
        <v>3.4953703703703702E-2</v>
      </c>
      <c r="M56" s="43">
        <v>3.6840277777777777E-2</v>
      </c>
      <c r="N56" s="43">
        <v>3.8773148148148147E-2</v>
      </c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6"/>
      <c r="AA56" s="39"/>
      <c r="AB56" s="39"/>
      <c r="AC56" s="39"/>
      <c r="AD56" s="39"/>
      <c r="AE56" s="39"/>
      <c r="AF56" s="39"/>
      <c r="AG56" s="39"/>
      <c r="AH56" s="39"/>
      <c r="AI56" s="39"/>
    </row>
    <row r="57" spans="1:35" s="10" customFormat="1" ht="12.75">
      <c r="A57" s="32" t="s">
        <v>40</v>
      </c>
      <c r="B57" s="47">
        <v>5</v>
      </c>
      <c r="C57" s="34"/>
      <c r="D57" s="35" t="s">
        <v>41</v>
      </c>
      <c r="E57" s="34">
        <v>0.89</v>
      </c>
      <c r="F57" s="34"/>
      <c r="G57" s="17"/>
      <c r="H57" s="41" t="s">
        <v>42</v>
      </c>
      <c r="I57" s="43"/>
      <c r="J57" s="41">
        <v>120</v>
      </c>
      <c r="K57" s="41">
        <v>44</v>
      </c>
      <c r="L57" s="41">
        <v>25</v>
      </c>
      <c r="M57" s="41">
        <v>34</v>
      </c>
      <c r="N57" s="41">
        <v>37</v>
      </c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s="10" customFormat="1" ht="12.75">
      <c r="A58" s="36" t="s">
        <v>43</v>
      </c>
      <c r="B58" s="48">
        <v>1.5</v>
      </c>
      <c r="C58" s="49" t="s">
        <v>44</v>
      </c>
      <c r="D58" s="35" t="s">
        <v>45</v>
      </c>
      <c r="E58" s="45" t="s">
        <v>196</v>
      </c>
      <c r="F58" s="34"/>
      <c r="G58" s="17"/>
      <c r="H58" s="50" t="s">
        <v>95</v>
      </c>
      <c r="I58" s="51" t="s">
        <v>27</v>
      </c>
      <c r="J58" s="52">
        <v>129.63999999999999</v>
      </c>
      <c r="K58" s="52">
        <v>97.3857</v>
      </c>
      <c r="L58" s="52">
        <v>68.605999999999995</v>
      </c>
      <c r="M58" s="52">
        <v>67.556299999999993</v>
      </c>
      <c r="N58" s="52">
        <v>66.638499999999993</v>
      </c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44"/>
      <c r="AA58" s="44"/>
      <c r="AB58" s="44"/>
      <c r="AC58" s="44"/>
      <c r="AD58" s="44"/>
      <c r="AE58" s="44"/>
      <c r="AF58" s="44"/>
      <c r="AG58" s="44"/>
      <c r="AH58" s="44"/>
      <c r="AI58" s="44"/>
    </row>
    <row r="59" spans="1:35" s="10" customFormat="1" ht="12.75">
      <c r="A59" s="32" t="s">
        <v>48</v>
      </c>
      <c r="B59" s="53">
        <v>3</v>
      </c>
      <c r="C59" s="49" t="s">
        <v>49</v>
      </c>
      <c r="D59" s="54" t="s">
        <v>50</v>
      </c>
      <c r="E59" s="55">
        <v>-1.8998999999999999</v>
      </c>
      <c r="F59" s="36" t="s">
        <v>51</v>
      </c>
      <c r="G59" s="17"/>
      <c r="H59" s="56" t="s">
        <v>96</v>
      </c>
      <c r="I59" s="57" t="s">
        <v>51</v>
      </c>
      <c r="J59" s="58">
        <v>52.432600000000001</v>
      </c>
      <c r="K59" s="58">
        <v>100.2474</v>
      </c>
      <c r="L59" s="58">
        <v>6.7344999999999997</v>
      </c>
      <c r="M59" s="58">
        <v>16.836200000000002</v>
      </c>
      <c r="N59" s="58">
        <v>5.0026999999999999</v>
      </c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44"/>
      <c r="AA59" s="44"/>
      <c r="AB59" s="44"/>
      <c r="AC59" s="44"/>
      <c r="AD59" s="44"/>
      <c r="AE59" s="44"/>
      <c r="AF59" s="44"/>
      <c r="AG59" s="44"/>
      <c r="AH59" s="44"/>
      <c r="AI59" s="44"/>
    </row>
    <row r="60" spans="1:35" s="10" customFormat="1" ht="12.75">
      <c r="A60" s="59" t="s">
        <v>53</v>
      </c>
      <c r="B60" s="60">
        <v>2</v>
      </c>
      <c r="C60" s="49" t="s">
        <v>54</v>
      </c>
      <c r="D60" s="54" t="s">
        <v>55</v>
      </c>
      <c r="E60" s="34">
        <v>2.86E-2</v>
      </c>
      <c r="F60" s="34"/>
      <c r="G60" s="17"/>
      <c r="H60" s="61"/>
      <c r="I60" s="61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s="10" customFormat="1" ht="12.75">
      <c r="A61" s="34"/>
      <c r="B61" s="34"/>
      <c r="C61" s="34"/>
      <c r="D61" s="34"/>
      <c r="E61" s="34"/>
      <c r="F61" s="63"/>
      <c r="G61" s="17"/>
      <c r="H61" s="61"/>
      <c r="I61" s="61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s="10" customFormat="1" ht="12.75">
      <c r="A62" s="34"/>
      <c r="B62" s="34"/>
      <c r="C62" s="34"/>
      <c r="D62" s="34"/>
      <c r="E62" s="34"/>
      <c r="F62" s="34"/>
      <c r="G62" s="17"/>
      <c r="H62" s="61"/>
      <c r="I62" s="61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s="1" customFormat="1" ht="13.5" thickBot="1">
      <c r="A63" s="34"/>
      <c r="B63" s="34"/>
      <c r="C63" s="34"/>
      <c r="D63" s="34"/>
      <c r="E63" s="34"/>
      <c r="F63" s="34"/>
      <c r="G63" s="17"/>
      <c r="H63" s="61"/>
      <c r="I63" s="27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s="10" customFormat="1" ht="12.75">
      <c r="A64" s="64"/>
      <c r="B64" s="65"/>
      <c r="C64" s="65"/>
      <c r="D64" s="64"/>
      <c r="E64" s="65"/>
      <c r="F64" s="65"/>
      <c r="G64" s="66"/>
      <c r="H64" s="67" t="s">
        <v>56</v>
      </c>
      <c r="I64" s="68" t="s">
        <v>57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 t="s">
        <v>122</v>
      </c>
      <c r="P64" s="69" t="s">
        <v>122</v>
      </c>
      <c r="Q64" s="69" t="s">
        <v>122</v>
      </c>
      <c r="R64" s="69" t="s">
        <v>122</v>
      </c>
      <c r="S64" s="69" t="s">
        <v>122</v>
      </c>
      <c r="T64" s="69" t="s">
        <v>122</v>
      </c>
      <c r="U64" s="69" t="s">
        <v>122</v>
      </c>
      <c r="V64" s="69" t="s">
        <v>122</v>
      </c>
      <c r="W64" s="69" t="s">
        <v>122</v>
      </c>
      <c r="X64" s="69" t="s">
        <v>122</v>
      </c>
      <c r="Y64" s="69" t="s">
        <v>122</v>
      </c>
      <c r="Z64" s="69" t="s">
        <v>122</v>
      </c>
      <c r="AA64" s="69" t="s">
        <v>122</v>
      </c>
      <c r="AB64" s="69" t="s">
        <v>122</v>
      </c>
      <c r="AC64" s="69" t="s">
        <v>122</v>
      </c>
      <c r="AD64" s="69" t="s">
        <v>122</v>
      </c>
      <c r="AE64" s="69" t="s">
        <v>122</v>
      </c>
      <c r="AF64" s="69" t="s">
        <v>122</v>
      </c>
      <c r="AG64" s="69" t="s">
        <v>122</v>
      </c>
      <c r="AH64" s="69" t="s">
        <v>122</v>
      </c>
      <c r="AI64" s="69" t="s">
        <v>122</v>
      </c>
    </row>
    <row r="65" spans="1:35" s="1" customFormat="1" ht="12.75">
      <c r="A65" s="70" t="s">
        <v>58</v>
      </c>
      <c r="B65" s="17">
        <v>4050000</v>
      </c>
      <c r="C65" s="37"/>
      <c r="D65" s="37"/>
      <c r="E65" s="37"/>
      <c r="F65" s="41"/>
      <c r="G65" s="71"/>
      <c r="H65" s="72" t="s">
        <v>59</v>
      </c>
      <c r="I65" s="73" t="s">
        <v>44</v>
      </c>
      <c r="J65" s="74">
        <v>1.5</v>
      </c>
      <c r="K65" s="74">
        <v>1.5</v>
      </c>
      <c r="L65" s="74">
        <v>1.5</v>
      </c>
      <c r="M65" s="74">
        <v>1.5</v>
      </c>
      <c r="N65" s="74">
        <v>1.5</v>
      </c>
      <c r="O65" s="74" t="s">
        <v>122</v>
      </c>
      <c r="P65" s="74" t="s">
        <v>122</v>
      </c>
      <c r="Q65" s="74" t="s">
        <v>122</v>
      </c>
      <c r="R65" s="74" t="s">
        <v>122</v>
      </c>
      <c r="S65" s="74" t="s">
        <v>122</v>
      </c>
      <c r="T65" s="74" t="s">
        <v>122</v>
      </c>
      <c r="U65" s="74" t="s">
        <v>122</v>
      </c>
      <c r="V65" s="74" t="s">
        <v>122</v>
      </c>
      <c r="W65" s="74" t="s">
        <v>122</v>
      </c>
      <c r="X65" s="74" t="s">
        <v>122</v>
      </c>
      <c r="Y65" s="74" t="s">
        <v>122</v>
      </c>
      <c r="Z65" s="74" t="s">
        <v>122</v>
      </c>
      <c r="AA65" s="74" t="s">
        <v>122</v>
      </c>
      <c r="AB65" s="74" t="s">
        <v>122</v>
      </c>
      <c r="AC65" s="74" t="s">
        <v>122</v>
      </c>
      <c r="AD65" s="74" t="s">
        <v>122</v>
      </c>
      <c r="AE65" s="74" t="s">
        <v>122</v>
      </c>
      <c r="AF65" s="74" t="s">
        <v>122</v>
      </c>
      <c r="AG65" s="74" t="s">
        <v>122</v>
      </c>
      <c r="AH65" s="74" t="s">
        <v>122</v>
      </c>
      <c r="AI65" s="74" t="s">
        <v>122</v>
      </c>
    </row>
    <row r="66" spans="1:35" s="10" customFormat="1" ht="12.75">
      <c r="A66" s="75"/>
      <c r="B66" s="75"/>
      <c r="C66" s="75"/>
      <c r="D66" s="75"/>
      <c r="E66" s="75"/>
      <c r="F66" s="75"/>
      <c r="G66" s="76">
        <v>4050001</v>
      </c>
      <c r="H66" s="77" t="s">
        <v>71</v>
      </c>
      <c r="I66" s="73" t="s">
        <v>27</v>
      </c>
      <c r="J66" s="74">
        <v>129.63999999999999</v>
      </c>
      <c r="K66" s="74">
        <v>97.3857</v>
      </c>
      <c r="L66" s="74">
        <v>68.605999999999995</v>
      </c>
      <c r="M66" s="74">
        <v>67.556299999999993</v>
      </c>
      <c r="N66" s="74">
        <v>66.638499999999993</v>
      </c>
      <c r="O66" s="74" t="s">
        <v>122</v>
      </c>
      <c r="P66" s="74" t="s">
        <v>122</v>
      </c>
      <c r="Q66" s="74" t="s">
        <v>122</v>
      </c>
      <c r="R66" s="74" t="s">
        <v>122</v>
      </c>
      <c r="S66" s="74" t="s">
        <v>122</v>
      </c>
      <c r="T66" s="74" t="s">
        <v>122</v>
      </c>
      <c r="U66" s="74" t="s">
        <v>122</v>
      </c>
      <c r="V66" s="74" t="s">
        <v>122</v>
      </c>
      <c r="W66" s="74" t="s">
        <v>122</v>
      </c>
      <c r="X66" s="74" t="s">
        <v>122</v>
      </c>
      <c r="Y66" s="74" t="s">
        <v>122</v>
      </c>
      <c r="Z66" s="74" t="s">
        <v>122</v>
      </c>
      <c r="AA66" s="74" t="s">
        <v>122</v>
      </c>
      <c r="AB66" s="74" t="s">
        <v>122</v>
      </c>
      <c r="AC66" s="74" t="s">
        <v>122</v>
      </c>
      <c r="AD66" s="74" t="s">
        <v>122</v>
      </c>
      <c r="AE66" s="74" t="s">
        <v>122</v>
      </c>
      <c r="AF66" s="74" t="s">
        <v>122</v>
      </c>
      <c r="AG66" s="74" t="s">
        <v>122</v>
      </c>
      <c r="AH66" s="74" t="s">
        <v>122</v>
      </c>
      <c r="AI66" s="74" t="s">
        <v>122</v>
      </c>
    </row>
    <row r="67" spans="1:35" s="10" customFormat="1" ht="12.75">
      <c r="A67" s="70" t="s">
        <v>60</v>
      </c>
      <c r="B67" s="75">
        <v>4.9967389000000004</v>
      </c>
      <c r="C67" s="75"/>
      <c r="D67" s="70" t="s">
        <v>61</v>
      </c>
      <c r="E67" s="75">
        <v>99.362068980000004</v>
      </c>
      <c r="F67" s="75"/>
      <c r="G67" s="76">
        <v>4050002</v>
      </c>
      <c r="H67" s="77" t="s">
        <v>72</v>
      </c>
      <c r="I67" s="73" t="s">
        <v>51</v>
      </c>
      <c r="J67" s="74">
        <v>50.624796000000003</v>
      </c>
      <c r="K67" s="74">
        <v>99.362068980000004</v>
      </c>
      <c r="L67" s="74">
        <v>6.6722684000000001</v>
      </c>
      <c r="M67" s="74">
        <v>16.803989820000002</v>
      </c>
      <c r="N67" s="74">
        <v>4.9967389000000004</v>
      </c>
      <c r="O67" s="74" t="s">
        <v>122</v>
      </c>
      <c r="P67" s="74" t="s">
        <v>122</v>
      </c>
      <c r="Q67" s="74" t="s">
        <v>122</v>
      </c>
      <c r="R67" s="74" t="s">
        <v>122</v>
      </c>
      <c r="S67" s="74" t="s">
        <v>122</v>
      </c>
      <c r="T67" s="74" t="s">
        <v>122</v>
      </c>
      <c r="U67" s="74" t="s">
        <v>122</v>
      </c>
      <c r="V67" s="74" t="s">
        <v>122</v>
      </c>
      <c r="W67" s="74" t="s">
        <v>122</v>
      </c>
      <c r="X67" s="74" t="s">
        <v>122</v>
      </c>
      <c r="Y67" s="74" t="s">
        <v>122</v>
      </c>
      <c r="Z67" s="74" t="s">
        <v>122</v>
      </c>
      <c r="AA67" s="74" t="s">
        <v>122</v>
      </c>
      <c r="AB67" s="74" t="s">
        <v>122</v>
      </c>
      <c r="AC67" s="74" t="s">
        <v>122</v>
      </c>
      <c r="AD67" s="74" t="s">
        <v>122</v>
      </c>
      <c r="AE67" s="74" t="s">
        <v>122</v>
      </c>
      <c r="AF67" s="74" t="s">
        <v>122</v>
      </c>
      <c r="AG67" s="74" t="s">
        <v>122</v>
      </c>
      <c r="AH67" s="74" t="s">
        <v>122</v>
      </c>
      <c r="AI67" s="74" t="s">
        <v>122</v>
      </c>
    </row>
    <row r="68" spans="1:35" s="10" customFormat="1" ht="12.75">
      <c r="A68" s="70" t="s">
        <v>123</v>
      </c>
      <c r="B68" s="75">
        <v>-1.8998999999999999</v>
      </c>
      <c r="C68" s="75"/>
      <c r="D68" s="70" t="s">
        <v>124</v>
      </c>
      <c r="E68" s="75">
        <v>2.86E-2</v>
      </c>
      <c r="F68" s="75"/>
      <c r="G68" s="76">
        <v>4050003</v>
      </c>
      <c r="H68" s="77" t="s">
        <v>73</v>
      </c>
      <c r="I68" s="73" t="s">
        <v>64</v>
      </c>
      <c r="J68" s="74">
        <v>33.749864000000002</v>
      </c>
      <c r="K68" s="74">
        <v>66.241379320000007</v>
      </c>
      <c r="L68" s="74">
        <v>4.4481789333333337</v>
      </c>
      <c r="M68" s="74">
        <v>11.202659880000001</v>
      </c>
      <c r="N68" s="74">
        <v>3.331159266666667</v>
      </c>
      <c r="O68" s="74" t="s">
        <v>122</v>
      </c>
      <c r="P68" s="74" t="s">
        <v>122</v>
      </c>
      <c r="Q68" s="74" t="s">
        <v>122</v>
      </c>
      <c r="R68" s="74" t="s">
        <v>122</v>
      </c>
      <c r="S68" s="74" t="s">
        <v>122</v>
      </c>
      <c r="T68" s="74" t="s">
        <v>122</v>
      </c>
      <c r="U68" s="74" t="s">
        <v>122</v>
      </c>
      <c r="V68" s="74" t="s">
        <v>122</v>
      </c>
      <c r="W68" s="74" t="s">
        <v>122</v>
      </c>
      <c r="X68" s="74" t="s">
        <v>122</v>
      </c>
      <c r="Y68" s="74" t="s">
        <v>122</v>
      </c>
      <c r="Z68" s="74" t="s">
        <v>122</v>
      </c>
      <c r="AA68" s="74" t="s">
        <v>122</v>
      </c>
      <c r="AB68" s="74" t="s">
        <v>122</v>
      </c>
      <c r="AC68" s="74" t="s">
        <v>122</v>
      </c>
      <c r="AD68" s="74" t="s">
        <v>122</v>
      </c>
      <c r="AE68" s="74" t="s">
        <v>122</v>
      </c>
      <c r="AF68" s="74" t="s">
        <v>122</v>
      </c>
      <c r="AG68" s="74" t="s">
        <v>122</v>
      </c>
      <c r="AH68" s="74" t="s">
        <v>122</v>
      </c>
      <c r="AI68" s="74" t="s">
        <v>122</v>
      </c>
    </row>
    <row r="69" spans="1:35" s="10" customFormat="1" ht="12.75">
      <c r="A69" s="75"/>
      <c r="B69" s="75"/>
      <c r="C69" s="75"/>
      <c r="D69" s="75"/>
      <c r="E69" s="75"/>
      <c r="F69" s="75"/>
      <c r="G69" s="76">
        <v>4050004</v>
      </c>
      <c r="H69" s="77" t="s">
        <v>74</v>
      </c>
      <c r="I69" s="73" t="s">
        <v>65</v>
      </c>
      <c r="J69" s="74">
        <v>0.50949820710949534</v>
      </c>
      <c r="K69" s="74">
        <v>1</v>
      </c>
      <c r="L69" s="74">
        <v>6.7151061451256822E-2</v>
      </c>
      <c r="M69" s="74">
        <v>0.16911875922574013</v>
      </c>
      <c r="N69" s="74">
        <v>5.0288192982432402E-2</v>
      </c>
      <c r="O69" s="74" t="s">
        <v>122</v>
      </c>
      <c r="P69" s="74" t="s">
        <v>122</v>
      </c>
      <c r="Q69" s="74" t="s">
        <v>122</v>
      </c>
      <c r="R69" s="74" t="s">
        <v>122</v>
      </c>
      <c r="S69" s="74" t="s">
        <v>122</v>
      </c>
      <c r="T69" s="74" t="s">
        <v>122</v>
      </c>
      <c r="U69" s="74" t="s">
        <v>122</v>
      </c>
      <c r="V69" s="74" t="s">
        <v>122</v>
      </c>
      <c r="W69" s="74" t="s">
        <v>122</v>
      </c>
      <c r="X69" s="74" t="s">
        <v>122</v>
      </c>
      <c r="Y69" s="74" t="s">
        <v>122</v>
      </c>
      <c r="Z69" s="74" t="s">
        <v>122</v>
      </c>
      <c r="AA69" s="74" t="s">
        <v>122</v>
      </c>
      <c r="AB69" s="74" t="s">
        <v>122</v>
      </c>
      <c r="AC69" s="74" t="s">
        <v>122</v>
      </c>
      <c r="AD69" s="74" t="s">
        <v>122</v>
      </c>
      <c r="AE69" s="74" t="s">
        <v>122</v>
      </c>
      <c r="AF69" s="74" t="s">
        <v>122</v>
      </c>
      <c r="AG69" s="74" t="s">
        <v>122</v>
      </c>
      <c r="AH69" s="74" t="s">
        <v>122</v>
      </c>
      <c r="AI69" s="74" t="s">
        <v>122</v>
      </c>
    </row>
    <row r="70" spans="1:35" s="10" customFormat="1" ht="12.75">
      <c r="A70" s="75"/>
      <c r="B70" s="75"/>
      <c r="C70" s="75"/>
      <c r="D70" s="75"/>
      <c r="E70" s="75"/>
      <c r="F70" s="75"/>
      <c r="G70" s="76">
        <v>4050005</v>
      </c>
      <c r="H70" s="77" t="s">
        <v>67</v>
      </c>
      <c r="I70" s="73" t="s">
        <v>64</v>
      </c>
      <c r="J70" s="74">
        <v>30.418704733333339</v>
      </c>
      <c r="K70" s="74">
        <v>62.91022005333334</v>
      </c>
      <c r="L70" s="74">
        <v>1.1170196666666665</v>
      </c>
      <c r="M70" s="74">
        <v>7.8715006133333345</v>
      </c>
      <c r="N70" s="74">
        <v>0</v>
      </c>
      <c r="O70" s="74" t="s">
        <v>122</v>
      </c>
      <c r="P70" s="74" t="s">
        <v>122</v>
      </c>
      <c r="Q70" s="74" t="s">
        <v>122</v>
      </c>
      <c r="R70" s="74" t="s">
        <v>122</v>
      </c>
      <c r="S70" s="74" t="s">
        <v>122</v>
      </c>
      <c r="T70" s="74" t="s">
        <v>122</v>
      </c>
      <c r="U70" s="74" t="s">
        <v>122</v>
      </c>
      <c r="V70" s="74" t="s">
        <v>122</v>
      </c>
      <c r="W70" s="74" t="s">
        <v>122</v>
      </c>
      <c r="X70" s="74" t="s">
        <v>122</v>
      </c>
      <c r="Y70" s="74" t="s">
        <v>122</v>
      </c>
      <c r="Z70" s="74" t="s">
        <v>122</v>
      </c>
      <c r="AA70" s="74" t="s">
        <v>122</v>
      </c>
      <c r="AB70" s="74" t="s">
        <v>122</v>
      </c>
      <c r="AC70" s="74" t="s">
        <v>122</v>
      </c>
      <c r="AD70" s="74" t="s">
        <v>122</v>
      </c>
      <c r="AE70" s="74" t="s">
        <v>122</v>
      </c>
      <c r="AF70" s="74" t="s">
        <v>122</v>
      </c>
      <c r="AG70" s="74" t="s">
        <v>122</v>
      </c>
      <c r="AH70" s="74" t="s">
        <v>122</v>
      </c>
      <c r="AI70" s="74" t="s">
        <v>122</v>
      </c>
    </row>
    <row r="71" spans="1:35" s="10" customFormat="1" ht="12.75">
      <c r="A71" s="75"/>
      <c r="B71" s="75"/>
      <c r="C71" s="75"/>
      <c r="D71" s="75"/>
      <c r="E71" s="75"/>
      <c r="F71" s="75"/>
      <c r="G71" s="76">
        <v>4050006</v>
      </c>
      <c r="H71" s="77" t="s">
        <v>68</v>
      </c>
      <c r="I71" s="73" t="s">
        <v>66</v>
      </c>
      <c r="J71" s="74">
        <v>0.48352564507873763</v>
      </c>
      <c r="K71" s="74">
        <v>1</v>
      </c>
      <c r="L71" s="74">
        <v>1.7755774271965535E-2</v>
      </c>
      <c r="M71" s="74">
        <v>0.12512276394296698</v>
      </c>
      <c r="N71" s="74">
        <v>0</v>
      </c>
      <c r="O71" s="74" t="s">
        <v>122</v>
      </c>
      <c r="P71" s="74" t="s">
        <v>122</v>
      </c>
      <c r="Q71" s="74" t="s">
        <v>122</v>
      </c>
      <c r="R71" s="74" t="s">
        <v>122</v>
      </c>
      <c r="S71" s="74" t="s">
        <v>122</v>
      </c>
      <c r="T71" s="74" t="s">
        <v>122</v>
      </c>
      <c r="U71" s="74" t="s">
        <v>122</v>
      </c>
      <c r="V71" s="74" t="s">
        <v>122</v>
      </c>
      <c r="W71" s="74" t="s">
        <v>122</v>
      </c>
      <c r="X71" s="74" t="s">
        <v>122</v>
      </c>
      <c r="Y71" s="74" t="s">
        <v>122</v>
      </c>
      <c r="Z71" s="74" t="s">
        <v>122</v>
      </c>
      <c r="AA71" s="74" t="s">
        <v>122</v>
      </c>
      <c r="AB71" s="74" t="s">
        <v>122</v>
      </c>
      <c r="AC71" s="74" t="s">
        <v>122</v>
      </c>
      <c r="AD71" s="74" t="s">
        <v>122</v>
      </c>
      <c r="AE71" s="74" t="s">
        <v>122</v>
      </c>
      <c r="AF71" s="74" t="s">
        <v>122</v>
      </c>
      <c r="AG71" s="74" t="s">
        <v>122</v>
      </c>
      <c r="AH71" s="74" t="s">
        <v>122</v>
      </c>
      <c r="AI71" s="74" t="s">
        <v>122</v>
      </c>
    </row>
    <row r="72" spans="1:35" s="1" customFormat="1" ht="12.75" customHeight="1" thickBot="1">
      <c r="A72" s="2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s="10" customFormat="1" ht="13.5" thickTop="1">
      <c r="A73" s="4" t="s">
        <v>201</v>
      </c>
      <c r="B73" s="5"/>
      <c r="C73" s="5"/>
      <c r="D73" s="5"/>
      <c r="E73" s="5"/>
      <c r="F73" s="5"/>
      <c r="G73" s="6"/>
      <c r="H73" s="7"/>
      <c r="I73" s="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s="10" customFormat="1" ht="12.75">
      <c r="A74" s="11" t="s">
        <v>2</v>
      </c>
      <c r="B74" s="12" t="s">
        <v>98</v>
      </c>
      <c r="C74" s="13" t="s">
        <v>99</v>
      </c>
      <c r="D74" s="14" t="s">
        <v>5</v>
      </c>
      <c r="E74" s="15" t="s">
        <v>6</v>
      </c>
      <c r="F74" s="16">
        <v>2001</v>
      </c>
      <c r="G74" s="17"/>
      <c r="H74" s="18" t="s">
        <v>7</v>
      </c>
      <c r="I74" s="19" t="s">
        <v>0</v>
      </c>
      <c r="J74" s="19" t="s">
        <v>8</v>
      </c>
      <c r="K74" s="19" t="s">
        <v>191</v>
      </c>
      <c r="L74" s="19" t="s">
        <v>202</v>
      </c>
      <c r="M74" s="19" t="s">
        <v>203</v>
      </c>
      <c r="N74" s="19" t="s">
        <v>204</v>
      </c>
      <c r="O74" s="19"/>
      <c r="P74" s="19"/>
      <c r="Q74" s="19"/>
      <c r="R74" s="19"/>
      <c r="S74" s="19"/>
      <c r="T74" s="19"/>
      <c r="U74" s="19"/>
      <c r="V74" s="19"/>
      <c r="W74" s="20"/>
      <c r="X74" s="20"/>
      <c r="Y74" s="20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s="31" customFormat="1" ht="12.75">
      <c r="A75" s="22" t="s">
        <v>19</v>
      </c>
      <c r="B75" s="23" t="s">
        <v>205</v>
      </c>
      <c r="C75" s="24"/>
      <c r="D75" s="25" t="s">
        <v>21</v>
      </c>
      <c r="E75" s="24">
        <v>37</v>
      </c>
      <c r="F75" s="23" t="s">
        <v>22</v>
      </c>
      <c r="G75" s="26"/>
      <c r="H75" s="27" t="s">
        <v>23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9"/>
      <c r="X75" s="29"/>
      <c r="Y75" s="29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:35" s="10" customFormat="1" ht="12.75">
      <c r="A76" s="32" t="s">
        <v>24</v>
      </c>
      <c r="B76" s="33" t="s">
        <v>94</v>
      </c>
      <c r="C76" s="34"/>
      <c r="D76" s="35" t="s">
        <v>26</v>
      </c>
      <c r="E76" s="34">
        <v>151.44</v>
      </c>
      <c r="F76" s="36" t="s">
        <v>27</v>
      </c>
      <c r="G76" s="17"/>
      <c r="H76" s="37" t="s">
        <v>28</v>
      </c>
      <c r="I76" s="38"/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/>
      <c r="P76" s="39"/>
      <c r="Q76" s="39"/>
      <c r="R76" s="39"/>
      <c r="S76" s="39"/>
      <c r="T76" s="39"/>
      <c r="U76" s="39"/>
      <c r="V76" s="39"/>
      <c r="W76" s="40"/>
      <c r="X76" s="40"/>
      <c r="Y76" s="40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s="10" customFormat="1" ht="12.75">
      <c r="A77" s="32" t="s">
        <v>29</v>
      </c>
      <c r="B77" s="33"/>
      <c r="C77" s="34"/>
      <c r="D77" s="35" t="s">
        <v>30</v>
      </c>
      <c r="E77" s="34">
        <v>1.6268</v>
      </c>
      <c r="F77" s="36" t="s">
        <v>31</v>
      </c>
      <c r="G77" s="17"/>
      <c r="H77" s="41" t="s">
        <v>32</v>
      </c>
      <c r="I77" s="41"/>
      <c r="J77" s="41">
        <v>0</v>
      </c>
      <c r="K77" s="41">
        <v>3</v>
      </c>
      <c r="L77" s="41">
        <v>2</v>
      </c>
      <c r="M77" s="41">
        <v>20</v>
      </c>
      <c r="N77" s="41">
        <v>1</v>
      </c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1:35" s="10" customFormat="1" ht="12.75">
      <c r="A78" s="32" t="s">
        <v>33</v>
      </c>
      <c r="B78" s="33"/>
      <c r="C78" s="34"/>
      <c r="D78" s="35" t="s">
        <v>34</v>
      </c>
      <c r="E78" s="34">
        <v>0</v>
      </c>
      <c r="F78" s="36" t="s">
        <v>31</v>
      </c>
      <c r="G78" s="17"/>
      <c r="H78" s="41" t="s">
        <v>35</v>
      </c>
      <c r="I78" s="41"/>
      <c r="J78" s="43">
        <v>1.6793981481481483E-2</v>
      </c>
      <c r="K78" s="43">
        <v>2.3645833333333335E-2</v>
      </c>
      <c r="L78" s="43">
        <v>2.7175925925925926E-2</v>
      </c>
      <c r="M78" s="43">
        <v>2.9351851851851851E-2</v>
      </c>
      <c r="N78" s="43">
        <v>3.1331018518518515E-2</v>
      </c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4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s="10" customFormat="1" ht="12.75">
      <c r="A79" s="32" t="s">
        <v>36</v>
      </c>
      <c r="B79" s="45">
        <v>5</v>
      </c>
      <c r="C79" s="34"/>
      <c r="D79" s="35" t="s">
        <v>37</v>
      </c>
      <c r="E79" s="34">
        <v>83.2</v>
      </c>
      <c r="F79" s="36" t="s">
        <v>38</v>
      </c>
      <c r="G79" s="17"/>
      <c r="H79" s="41" t="s">
        <v>39</v>
      </c>
      <c r="I79" s="43"/>
      <c r="J79" s="43">
        <v>1.8518518518518521E-2</v>
      </c>
      <c r="K79" s="43">
        <v>2.4027777777777776E-2</v>
      </c>
      <c r="L79" s="43">
        <v>2.7731481481481478E-2</v>
      </c>
      <c r="M79" s="43">
        <v>2.9953703703703705E-2</v>
      </c>
      <c r="N79" s="43">
        <v>3.1793981481481479E-2</v>
      </c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6"/>
      <c r="AA79" s="39"/>
      <c r="AB79" s="39"/>
      <c r="AC79" s="39"/>
      <c r="AD79" s="39"/>
      <c r="AE79" s="39"/>
      <c r="AF79" s="39"/>
      <c r="AG79" s="39"/>
      <c r="AH79" s="39"/>
      <c r="AI79" s="39"/>
    </row>
    <row r="80" spans="1:35" s="10" customFormat="1" ht="12.75">
      <c r="A80" s="32" t="s">
        <v>40</v>
      </c>
      <c r="B80" s="47">
        <v>3</v>
      </c>
      <c r="C80" s="34"/>
      <c r="D80" s="35" t="s">
        <v>41</v>
      </c>
      <c r="E80" s="34">
        <v>0.89</v>
      </c>
      <c r="F80" s="34"/>
      <c r="G80" s="17"/>
      <c r="H80" s="41" t="s">
        <v>42</v>
      </c>
      <c r="I80" s="43"/>
      <c r="J80" s="41">
        <v>74</v>
      </c>
      <c r="K80" s="41">
        <v>17</v>
      </c>
      <c r="L80" s="41">
        <v>24</v>
      </c>
      <c r="M80" s="41">
        <v>26</v>
      </c>
      <c r="N80" s="41">
        <v>20</v>
      </c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s="10" customFormat="1" ht="12.75">
      <c r="A81" s="36" t="s">
        <v>43</v>
      </c>
      <c r="B81" s="48">
        <v>1.5</v>
      </c>
      <c r="C81" s="49" t="s">
        <v>44</v>
      </c>
      <c r="D81" s="35" t="s">
        <v>45</v>
      </c>
      <c r="E81" s="45" t="s">
        <v>196</v>
      </c>
      <c r="F81" s="34"/>
      <c r="G81" s="17"/>
      <c r="H81" s="50" t="s">
        <v>101</v>
      </c>
      <c r="I81" s="51" t="s">
        <v>27</v>
      </c>
      <c r="J81" s="52">
        <v>127.73699999999999</v>
      </c>
      <c r="K81" s="52">
        <v>99.078500000000005</v>
      </c>
      <c r="L81" s="52">
        <v>86.543499999999995</v>
      </c>
      <c r="M81" s="52">
        <v>83.876400000000004</v>
      </c>
      <c r="N81" s="52">
        <v>82.917599999999993</v>
      </c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10" customFormat="1" ht="12.75">
      <c r="A82" s="32" t="s">
        <v>48</v>
      </c>
      <c r="B82" s="53">
        <v>3</v>
      </c>
      <c r="C82" s="49" t="s">
        <v>49</v>
      </c>
      <c r="D82" s="54" t="s">
        <v>50</v>
      </c>
      <c r="E82" s="55">
        <v>-1.9696</v>
      </c>
      <c r="F82" s="36" t="s">
        <v>51</v>
      </c>
      <c r="G82" s="17"/>
      <c r="H82" s="56" t="s">
        <v>102</v>
      </c>
      <c r="I82" s="57" t="s">
        <v>51</v>
      </c>
      <c r="J82" s="58">
        <v>41.752000000000002</v>
      </c>
      <c r="K82" s="58">
        <v>69.353999999999999</v>
      </c>
      <c r="L82" s="58">
        <v>8.7507000000000001</v>
      </c>
      <c r="M82" s="58">
        <v>22.2026</v>
      </c>
      <c r="N82" s="58">
        <v>6.3768000000000002</v>
      </c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 s="10" customFormat="1" ht="12.75">
      <c r="A83" s="59" t="s">
        <v>53</v>
      </c>
      <c r="B83" s="60">
        <v>2</v>
      </c>
      <c r="C83" s="49" t="s">
        <v>54</v>
      </c>
      <c r="D83" s="54" t="s">
        <v>55</v>
      </c>
      <c r="E83" s="34">
        <v>2.5000000000000001E-2</v>
      </c>
      <c r="F83" s="34"/>
      <c r="G83" s="17"/>
      <c r="H83" s="61"/>
      <c r="I83" s="61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s="10" customFormat="1" ht="12.75">
      <c r="A84" s="34"/>
      <c r="B84" s="34"/>
      <c r="C84" s="34"/>
      <c r="D84" s="34"/>
      <c r="E84" s="34"/>
      <c r="F84" s="63"/>
      <c r="G84" s="17"/>
      <c r="H84" s="61"/>
      <c r="I84" s="61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s="10" customFormat="1" ht="12.75">
      <c r="A85" s="34"/>
      <c r="B85" s="34"/>
      <c r="C85" s="34"/>
      <c r="D85" s="34"/>
      <c r="E85" s="34"/>
      <c r="F85" s="34"/>
      <c r="G85" s="17"/>
      <c r="H85" s="61"/>
      <c r="I85" s="61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s="1" customFormat="1" ht="13.5" thickBot="1">
      <c r="A86" s="34"/>
      <c r="B86" s="34"/>
      <c r="C86" s="34"/>
      <c r="D86" s="34"/>
      <c r="E86" s="34"/>
      <c r="F86" s="34"/>
      <c r="G86" s="17"/>
      <c r="H86" s="61"/>
      <c r="I86" s="27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s="10" customFormat="1" ht="12.75">
      <c r="A87" s="64"/>
      <c r="B87" s="65"/>
      <c r="C87" s="65"/>
      <c r="D87" s="64"/>
      <c r="E87" s="65"/>
      <c r="F87" s="65"/>
      <c r="G87" s="66"/>
      <c r="H87" s="67" t="s">
        <v>56</v>
      </c>
      <c r="I87" s="68" t="s">
        <v>57</v>
      </c>
      <c r="J87" s="69">
        <v>0</v>
      </c>
      <c r="K87" s="69">
        <v>3</v>
      </c>
      <c r="L87" s="69">
        <v>5</v>
      </c>
      <c r="M87" s="69">
        <v>25</v>
      </c>
      <c r="N87" s="69">
        <v>26</v>
      </c>
      <c r="O87" s="69" t="s">
        <v>122</v>
      </c>
      <c r="P87" s="69" t="s">
        <v>122</v>
      </c>
      <c r="Q87" s="69" t="s">
        <v>122</v>
      </c>
      <c r="R87" s="69" t="s">
        <v>122</v>
      </c>
      <c r="S87" s="69" t="s">
        <v>122</v>
      </c>
      <c r="T87" s="69" t="s">
        <v>122</v>
      </c>
      <c r="U87" s="69" t="s">
        <v>122</v>
      </c>
      <c r="V87" s="69" t="s">
        <v>122</v>
      </c>
      <c r="W87" s="69" t="s">
        <v>122</v>
      </c>
      <c r="X87" s="69" t="s">
        <v>122</v>
      </c>
      <c r="Y87" s="69" t="s">
        <v>122</v>
      </c>
      <c r="Z87" s="69" t="s">
        <v>122</v>
      </c>
      <c r="AA87" s="69" t="s">
        <v>122</v>
      </c>
      <c r="AB87" s="69" t="s">
        <v>122</v>
      </c>
      <c r="AC87" s="69" t="s">
        <v>122</v>
      </c>
      <c r="AD87" s="69" t="s">
        <v>122</v>
      </c>
      <c r="AE87" s="69" t="s">
        <v>122</v>
      </c>
      <c r="AF87" s="69" t="s">
        <v>122</v>
      </c>
      <c r="AG87" s="69" t="s">
        <v>122</v>
      </c>
      <c r="AH87" s="69" t="s">
        <v>122</v>
      </c>
      <c r="AI87" s="69" t="s">
        <v>122</v>
      </c>
    </row>
    <row r="88" spans="1:35" s="1" customFormat="1" ht="12.75">
      <c r="A88" s="70" t="s">
        <v>58</v>
      </c>
      <c r="B88" s="17">
        <v>5030000</v>
      </c>
      <c r="C88" s="37"/>
      <c r="D88" s="37"/>
      <c r="E88" s="37"/>
      <c r="F88" s="41"/>
      <c r="G88" s="71"/>
      <c r="H88" s="72" t="s">
        <v>59</v>
      </c>
      <c r="I88" s="73" t="s">
        <v>44</v>
      </c>
      <c r="J88" s="74">
        <v>1.5</v>
      </c>
      <c r="K88" s="74">
        <v>1.4977499999999999</v>
      </c>
      <c r="L88" s="74">
        <v>1.4962500000000001</v>
      </c>
      <c r="M88" s="74">
        <v>1.48125</v>
      </c>
      <c r="N88" s="74">
        <v>1.4804999999999999</v>
      </c>
      <c r="O88" s="74" t="s">
        <v>122</v>
      </c>
      <c r="P88" s="74" t="s">
        <v>122</v>
      </c>
      <c r="Q88" s="74" t="s">
        <v>122</v>
      </c>
      <c r="R88" s="74" t="s">
        <v>122</v>
      </c>
      <c r="S88" s="74" t="s">
        <v>122</v>
      </c>
      <c r="T88" s="74" t="s">
        <v>122</v>
      </c>
      <c r="U88" s="74" t="s">
        <v>122</v>
      </c>
      <c r="V88" s="74" t="s">
        <v>122</v>
      </c>
      <c r="W88" s="74" t="s">
        <v>122</v>
      </c>
      <c r="X88" s="74" t="s">
        <v>122</v>
      </c>
      <c r="Y88" s="74" t="s">
        <v>122</v>
      </c>
      <c r="Z88" s="74" t="s">
        <v>122</v>
      </c>
      <c r="AA88" s="74" t="s">
        <v>122</v>
      </c>
      <c r="AB88" s="74" t="s">
        <v>122</v>
      </c>
      <c r="AC88" s="74" t="s">
        <v>122</v>
      </c>
      <c r="AD88" s="74" t="s">
        <v>122</v>
      </c>
      <c r="AE88" s="74" t="s">
        <v>122</v>
      </c>
      <c r="AF88" s="74" t="s">
        <v>122</v>
      </c>
      <c r="AG88" s="74" t="s">
        <v>122</v>
      </c>
      <c r="AH88" s="74" t="s">
        <v>122</v>
      </c>
      <c r="AI88" s="74" t="s">
        <v>122</v>
      </c>
    </row>
    <row r="89" spans="1:35" s="10" customFormat="1" ht="12.75">
      <c r="A89" s="75"/>
      <c r="B89" s="75"/>
      <c r="C89" s="75"/>
      <c r="D89" s="75"/>
      <c r="E89" s="75"/>
      <c r="F89" s="75"/>
      <c r="G89" s="76">
        <v>5030001</v>
      </c>
      <c r="H89" s="77" t="s">
        <v>71</v>
      </c>
      <c r="I89" s="73" t="s">
        <v>27</v>
      </c>
      <c r="J89" s="74">
        <v>127.73699999999999</v>
      </c>
      <c r="K89" s="74">
        <v>99.078500000000005</v>
      </c>
      <c r="L89" s="74">
        <v>86.543499999999995</v>
      </c>
      <c r="M89" s="74">
        <v>83.876400000000004</v>
      </c>
      <c r="N89" s="74">
        <v>82.917599999999993</v>
      </c>
      <c r="O89" s="74" t="s">
        <v>122</v>
      </c>
      <c r="P89" s="74" t="s">
        <v>122</v>
      </c>
      <c r="Q89" s="74" t="s">
        <v>122</v>
      </c>
      <c r="R89" s="74" t="s">
        <v>122</v>
      </c>
      <c r="S89" s="74" t="s">
        <v>122</v>
      </c>
      <c r="T89" s="74" t="s">
        <v>122</v>
      </c>
      <c r="U89" s="74" t="s">
        <v>122</v>
      </c>
      <c r="V89" s="74" t="s">
        <v>122</v>
      </c>
      <c r="W89" s="74" t="s">
        <v>122</v>
      </c>
      <c r="X89" s="74" t="s">
        <v>122</v>
      </c>
      <c r="Y89" s="74" t="s">
        <v>122</v>
      </c>
      <c r="Z89" s="74" t="s">
        <v>122</v>
      </c>
      <c r="AA89" s="74" t="s">
        <v>122</v>
      </c>
      <c r="AB89" s="74" t="s">
        <v>122</v>
      </c>
      <c r="AC89" s="74" t="s">
        <v>122</v>
      </c>
      <c r="AD89" s="74" t="s">
        <v>122</v>
      </c>
      <c r="AE89" s="74" t="s">
        <v>122</v>
      </c>
      <c r="AF89" s="74" t="s">
        <v>122</v>
      </c>
      <c r="AG89" s="74" t="s">
        <v>122</v>
      </c>
      <c r="AH89" s="74" t="s">
        <v>122</v>
      </c>
      <c r="AI89" s="74" t="s">
        <v>122</v>
      </c>
    </row>
    <row r="90" spans="1:35" s="10" customFormat="1" ht="12.75">
      <c r="A90" s="70" t="s">
        <v>60</v>
      </c>
      <c r="B90" s="75">
        <v>6.27346</v>
      </c>
      <c r="C90" s="75"/>
      <c r="D90" s="70" t="s">
        <v>61</v>
      </c>
      <c r="E90" s="75">
        <v>68.8466375</v>
      </c>
      <c r="F90" s="75"/>
      <c r="G90" s="76">
        <v>5030002</v>
      </c>
      <c r="H90" s="77" t="s">
        <v>72</v>
      </c>
      <c r="I90" s="73" t="s">
        <v>51</v>
      </c>
      <c r="J90" s="74">
        <v>40.528175000000005</v>
      </c>
      <c r="K90" s="74">
        <v>68.8466375</v>
      </c>
      <c r="L90" s="74">
        <v>8.5567124999999997</v>
      </c>
      <c r="M90" s="74">
        <v>22.075289999999999</v>
      </c>
      <c r="N90" s="74">
        <v>6.27346</v>
      </c>
      <c r="O90" s="74" t="s">
        <v>122</v>
      </c>
      <c r="P90" s="74" t="s">
        <v>122</v>
      </c>
      <c r="Q90" s="74" t="s">
        <v>122</v>
      </c>
      <c r="R90" s="74" t="s">
        <v>122</v>
      </c>
      <c r="S90" s="74" t="s">
        <v>122</v>
      </c>
      <c r="T90" s="74" t="s">
        <v>122</v>
      </c>
      <c r="U90" s="74" t="s">
        <v>122</v>
      </c>
      <c r="V90" s="74" t="s">
        <v>122</v>
      </c>
      <c r="W90" s="74" t="s">
        <v>122</v>
      </c>
      <c r="X90" s="74" t="s">
        <v>122</v>
      </c>
      <c r="Y90" s="74" t="s">
        <v>122</v>
      </c>
      <c r="Z90" s="74" t="s">
        <v>122</v>
      </c>
      <c r="AA90" s="74" t="s">
        <v>122</v>
      </c>
      <c r="AB90" s="74" t="s">
        <v>122</v>
      </c>
      <c r="AC90" s="74" t="s">
        <v>122</v>
      </c>
      <c r="AD90" s="74" t="s">
        <v>122</v>
      </c>
      <c r="AE90" s="74" t="s">
        <v>122</v>
      </c>
      <c r="AF90" s="74" t="s">
        <v>122</v>
      </c>
      <c r="AG90" s="74" t="s">
        <v>122</v>
      </c>
      <c r="AH90" s="74" t="s">
        <v>122</v>
      </c>
      <c r="AI90" s="74" t="s">
        <v>122</v>
      </c>
    </row>
    <row r="91" spans="1:35" s="10" customFormat="1" ht="12.75">
      <c r="A91" s="70" t="s">
        <v>123</v>
      </c>
      <c r="B91" s="75">
        <v>-1.9696</v>
      </c>
      <c r="C91" s="75"/>
      <c r="D91" s="70" t="s">
        <v>124</v>
      </c>
      <c r="E91" s="75">
        <v>2.5000000000000001E-2</v>
      </c>
      <c r="F91" s="75"/>
      <c r="G91" s="76">
        <v>5030003</v>
      </c>
      <c r="H91" s="77" t="s">
        <v>73</v>
      </c>
      <c r="I91" s="73" t="s">
        <v>64</v>
      </c>
      <c r="J91" s="74">
        <v>27.018783333333335</v>
      </c>
      <c r="K91" s="74">
        <v>45.966708395927228</v>
      </c>
      <c r="L91" s="74">
        <v>5.7187719298245607</v>
      </c>
      <c r="M91" s="74">
        <v>14.903149367088607</v>
      </c>
      <c r="N91" s="74">
        <v>4.2373927727119218</v>
      </c>
      <c r="O91" s="74" t="s">
        <v>122</v>
      </c>
      <c r="P91" s="74" t="s">
        <v>122</v>
      </c>
      <c r="Q91" s="74" t="s">
        <v>122</v>
      </c>
      <c r="R91" s="74" t="s">
        <v>122</v>
      </c>
      <c r="S91" s="74" t="s">
        <v>122</v>
      </c>
      <c r="T91" s="74" t="s">
        <v>122</v>
      </c>
      <c r="U91" s="74" t="s">
        <v>122</v>
      </c>
      <c r="V91" s="74" t="s">
        <v>122</v>
      </c>
      <c r="W91" s="74" t="s">
        <v>122</v>
      </c>
      <c r="X91" s="74" t="s">
        <v>122</v>
      </c>
      <c r="Y91" s="74" t="s">
        <v>122</v>
      </c>
      <c r="Z91" s="74" t="s">
        <v>122</v>
      </c>
      <c r="AA91" s="74" t="s">
        <v>122</v>
      </c>
      <c r="AB91" s="74" t="s">
        <v>122</v>
      </c>
      <c r="AC91" s="74" t="s">
        <v>122</v>
      </c>
      <c r="AD91" s="74" t="s">
        <v>122</v>
      </c>
      <c r="AE91" s="74" t="s">
        <v>122</v>
      </c>
      <c r="AF91" s="74" t="s">
        <v>122</v>
      </c>
      <c r="AG91" s="74" t="s">
        <v>122</v>
      </c>
      <c r="AH91" s="74" t="s">
        <v>122</v>
      </c>
      <c r="AI91" s="74" t="s">
        <v>122</v>
      </c>
    </row>
    <row r="92" spans="1:35" s="10" customFormat="1" ht="12.75">
      <c r="A92" s="75"/>
      <c r="B92" s="75"/>
      <c r="C92" s="75"/>
      <c r="D92" s="75"/>
      <c r="E92" s="75"/>
      <c r="F92" s="75"/>
      <c r="G92" s="76">
        <v>5030004</v>
      </c>
      <c r="H92" s="77" t="s">
        <v>74</v>
      </c>
      <c r="I92" s="73" t="s">
        <v>65</v>
      </c>
      <c r="J92" s="74">
        <v>0.58867326672272124</v>
      </c>
      <c r="K92" s="74">
        <v>1</v>
      </c>
      <c r="L92" s="74">
        <v>0.12428657100355844</v>
      </c>
      <c r="M92" s="74">
        <v>0.32064441781924352</v>
      </c>
      <c r="N92" s="74">
        <v>9.1122242535083872E-2</v>
      </c>
      <c r="O92" s="74" t="s">
        <v>122</v>
      </c>
      <c r="P92" s="74" t="s">
        <v>122</v>
      </c>
      <c r="Q92" s="74" t="s">
        <v>122</v>
      </c>
      <c r="R92" s="74" t="s">
        <v>122</v>
      </c>
      <c r="S92" s="74" t="s">
        <v>122</v>
      </c>
      <c r="T92" s="74" t="s">
        <v>122</v>
      </c>
      <c r="U92" s="74" t="s">
        <v>122</v>
      </c>
      <c r="V92" s="74" t="s">
        <v>122</v>
      </c>
      <c r="W92" s="74" t="s">
        <v>122</v>
      </c>
      <c r="X92" s="74" t="s">
        <v>122</v>
      </c>
      <c r="Y92" s="74" t="s">
        <v>122</v>
      </c>
      <c r="Z92" s="74" t="s">
        <v>122</v>
      </c>
      <c r="AA92" s="74" t="s">
        <v>122</v>
      </c>
      <c r="AB92" s="74" t="s">
        <v>122</v>
      </c>
      <c r="AC92" s="74" t="s">
        <v>122</v>
      </c>
      <c r="AD92" s="74" t="s">
        <v>122</v>
      </c>
      <c r="AE92" s="74" t="s">
        <v>122</v>
      </c>
      <c r="AF92" s="74" t="s">
        <v>122</v>
      </c>
      <c r="AG92" s="74" t="s">
        <v>122</v>
      </c>
      <c r="AH92" s="74" t="s">
        <v>122</v>
      </c>
      <c r="AI92" s="74" t="s">
        <v>122</v>
      </c>
    </row>
    <row r="93" spans="1:35" s="10" customFormat="1" ht="12.75">
      <c r="A93" s="75"/>
      <c r="B93" s="75"/>
      <c r="C93" s="75"/>
      <c r="D93" s="75"/>
      <c r="E93" s="75"/>
      <c r="F93" s="75"/>
      <c r="G93" s="76">
        <v>5030005</v>
      </c>
      <c r="H93" s="77" t="s">
        <v>67</v>
      </c>
      <c r="I93" s="73" t="s">
        <v>64</v>
      </c>
      <c r="J93" s="74">
        <v>22.83647666666667</v>
      </c>
      <c r="K93" s="74">
        <v>41.77811884493407</v>
      </c>
      <c r="L93" s="74">
        <v>1.5259832915622387</v>
      </c>
      <c r="M93" s="74">
        <v>10.667902109704642</v>
      </c>
      <c r="N93" s="74">
        <v>0</v>
      </c>
      <c r="O93" s="74" t="s">
        <v>122</v>
      </c>
      <c r="P93" s="74" t="s">
        <v>122</v>
      </c>
      <c r="Q93" s="74" t="s">
        <v>122</v>
      </c>
      <c r="R93" s="74" t="s">
        <v>122</v>
      </c>
      <c r="S93" s="74" t="s">
        <v>122</v>
      </c>
      <c r="T93" s="74" t="s">
        <v>122</v>
      </c>
      <c r="U93" s="74" t="s">
        <v>122</v>
      </c>
      <c r="V93" s="74" t="s">
        <v>122</v>
      </c>
      <c r="W93" s="74" t="s">
        <v>122</v>
      </c>
      <c r="X93" s="74" t="s">
        <v>122</v>
      </c>
      <c r="Y93" s="74" t="s">
        <v>122</v>
      </c>
      <c r="Z93" s="74" t="s">
        <v>122</v>
      </c>
      <c r="AA93" s="74" t="s">
        <v>122</v>
      </c>
      <c r="AB93" s="74" t="s">
        <v>122</v>
      </c>
      <c r="AC93" s="74" t="s">
        <v>122</v>
      </c>
      <c r="AD93" s="74" t="s">
        <v>122</v>
      </c>
      <c r="AE93" s="74" t="s">
        <v>122</v>
      </c>
      <c r="AF93" s="74" t="s">
        <v>122</v>
      </c>
      <c r="AG93" s="74" t="s">
        <v>122</v>
      </c>
      <c r="AH93" s="74" t="s">
        <v>122</v>
      </c>
      <c r="AI93" s="74" t="s">
        <v>122</v>
      </c>
    </row>
    <row r="94" spans="1:35" s="10" customFormat="1" ht="12.75">
      <c r="A94" s="75"/>
      <c r="B94" s="75"/>
      <c r="C94" s="75"/>
      <c r="D94" s="75"/>
      <c r="E94" s="75"/>
      <c r="F94" s="75"/>
      <c r="G94" s="76">
        <v>5030006</v>
      </c>
      <c r="H94" s="77" t="s">
        <v>68</v>
      </c>
      <c r="I94" s="73" t="s">
        <v>66</v>
      </c>
      <c r="J94" s="74">
        <v>0.54743448181131615</v>
      </c>
      <c r="K94" s="74">
        <v>1</v>
      </c>
      <c r="L94" s="74">
        <v>3.6489316848261379E-2</v>
      </c>
      <c r="M94" s="74">
        <v>0.25253360355561294</v>
      </c>
      <c r="N94" s="74">
        <v>0</v>
      </c>
      <c r="O94" s="74" t="s">
        <v>122</v>
      </c>
      <c r="P94" s="74" t="s">
        <v>122</v>
      </c>
      <c r="Q94" s="74" t="s">
        <v>122</v>
      </c>
      <c r="R94" s="74" t="s">
        <v>122</v>
      </c>
      <c r="S94" s="74" t="s">
        <v>122</v>
      </c>
      <c r="T94" s="74" t="s">
        <v>122</v>
      </c>
      <c r="U94" s="74" t="s">
        <v>122</v>
      </c>
      <c r="V94" s="74" t="s">
        <v>122</v>
      </c>
      <c r="W94" s="74" t="s">
        <v>122</v>
      </c>
      <c r="X94" s="74" t="s">
        <v>122</v>
      </c>
      <c r="Y94" s="74" t="s">
        <v>122</v>
      </c>
      <c r="Z94" s="74" t="s">
        <v>122</v>
      </c>
      <c r="AA94" s="74" t="s">
        <v>122</v>
      </c>
      <c r="AB94" s="74" t="s">
        <v>122</v>
      </c>
      <c r="AC94" s="74" t="s">
        <v>122</v>
      </c>
      <c r="AD94" s="74" t="s">
        <v>122</v>
      </c>
      <c r="AE94" s="74" t="s">
        <v>122</v>
      </c>
      <c r="AF94" s="74" t="s">
        <v>122</v>
      </c>
      <c r="AG94" s="74" t="s">
        <v>122</v>
      </c>
      <c r="AH94" s="74" t="s">
        <v>122</v>
      </c>
      <c r="AI94" s="74" t="s">
        <v>122</v>
      </c>
    </row>
    <row r="95" spans="1:35" s="1" customFormat="1" ht="12.75" customHeight="1" thickBo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s="10" customFormat="1" ht="13.5" thickTop="1">
      <c r="A96" s="4" t="s">
        <v>206</v>
      </c>
      <c r="B96" s="5"/>
      <c r="C96" s="5"/>
      <c r="D96" s="5"/>
      <c r="E96" s="5"/>
      <c r="F96" s="5"/>
      <c r="G96" s="6"/>
      <c r="H96" s="7"/>
      <c r="I96" s="7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s="10" customFormat="1" ht="12.75">
      <c r="A97" s="11" t="s">
        <v>2</v>
      </c>
      <c r="B97" s="12" t="s">
        <v>104</v>
      </c>
      <c r="C97" s="13" t="s">
        <v>105</v>
      </c>
      <c r="D97" s="14" t="s">
        <v>5</v>
      </c>
      <c r="E97" s="15" t="s">
        <v>6</v>
      </c>
      <c r="F97" s="16">
        <v>2203</v>
      </c>
      <c r="G97" s="17"/>
      <c r="H97" s="18" t="s">
        <v>7</v>
      </c>
      <c r="I97" s="19" t="s">
        <v>0</v>
      </c>
      <c r="J97" s="19" t="s">
        <v>8</v>
      </c>
      <c r="K97" s="19" t="s">
        <v>191</v>
      </c>
      <c r="L97" s="19" t="s">
        <v>192</v>
      </c>
      <c r="M97" s="19" t="s">
        <v>193</v>
      </c>
      <c r="N97" s="19" t="s">
        <v>194</v>
      </c>
      <c r="O97" s="19"/>
      <c r="P97" s="19"/>
      <c r="Q97" s="19"/>
      <c r="R97" s="19"/>
      <c r="S97" s="19"/>
      <c r="T97" s="19"/>
      <c r="U97" s="19"/>
      <c r="V97" s="19"/>
      <c r="W97" s="20"/>
      <c r="X97" s="20"/>
      <c r="Y97" s="20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s="31" customFormat="1" ht="12.75">
      <c r="A98" s="22" t="s">
        <v>19</v>
      </c>
      <c r="B98" s="23" t="s">
        <v>195</v>
      </c>
      <c r="C98" s="24"/>
      <c r="D98" s="25" t="s">
        <v>21</v>
      </c>
      <c r="E98" s="24">
        <v>37</v>
      </c>
      <c r="F98" s="23" t="s">
        <v>22</v>
      </c>
      <c r="G98" s="26"/>
      <c r="H98" s="27" t="s">
        <v>23</v>
      </c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9"/>
      <c r="X98" s="29"/>
      <c r="Y98" s="29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1:35" s="10" customFormat="1" ht="12.75">
      <c r="A99" s="32" t="s">
        <v>24</v>
      </c>
      <c r="B99" s="33" t="s">
        <v>94</v>
      </c>
      <c r="C99" s="34"/>
      <c r="D99" s="35" t="s">
        <v>26</v>
      </c>
      <c r="E99" s="34">
        <v>150.85</v>
      </c>
      <c r="F99" s="36" t="s">
        <v>27</v>
      </c>
      <c r="G99" s="17"/>
      <c r="H99" s="37" t="s">
        <v>28</v>
      </c>
      <c r="I99" s="38"/>
      <c r="J99" s="39">
        <v>0</v>
      </c>
      <c r="K99" s="39">
        <v>2</v>
      </c>
      <c r="L99" s="39">
        <v>0.5</v>
      </c>
      <c r="M99" s="39">
        <v>10</v>
      </c>
      <c r="N99" s="39">
        <v>2.5</v>
      </c>
      <c r="O99" s="39"/>
      <c r="P99" s="39"/>
      <c r="Q99" s="39"/>
      <c r="R99" s="39"/>
      <c r="S99" s="39"/>
      <c r="T99" s="39"/>
      <c r="U99" s="39"/>
      <c r="V99" s="39"/>
      <c r="W99" s="40"/>
      <c r="X99" s="40"/>
      <c r="Y99" s="40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s="10" customFormat="1" ht="12.75">
      <c r="A100" s="32" t="s">
        <v>29</v>
      </c>
      <c r="B100" s="33" t="s">
        <v>78</v>
      </c>
      <c r="C100" s="34"/>
      <c r="D100" s="35" t="s">
        <v>30</v>
      </c>
      <c r="E100" s="34">
        <v>1.7996000000000001</v>
      </c>
      <c r="F100" s="36" t="s">
        <v>31</v>
      </c>
      <c r="G100" s="17"/>
      <c r="H100" s="41" t="s">
        <v>32</v>
      </c>
      <c r="I100" s="41"/>
      <c r="J100" s="41">
        <v>0</v>
      </c>
      <c r="K100" s="41">
        <v>9</v>
      </c>
      <c r="L100" s="41">
        <v>2</v>
      </c>
      <c r="M100" s="41">
        <v>20</v>
      </c>
      <c r="N100" s="41">
        <v>1</v>
      </c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2"/>
      <c r="AB100" s="42"/>
      <c r="AC100" s="42"/>
      <c r="AD100" s="42"/>
      <c r="AE100" s="42"/>
      <c r="AF100" s="42"/>
      <c r="AG100" s="42"/>
      <c r="AH100" s="42"/>
      <c r="AI100" s="42"/>
    </row>
    <row r="101" spans="1:35" s="10" customFormat="1" ht="12.75">
      <c r="A101" s="32" t="s">
        <v>33</v>
      </c>
      <c r="B101" s="33"/>
      <c r="C101" s="34"/>
      <c r="D101" s="35" t="s">
        <v>34</v>
      </c>
      <c r="E101" s="34">
        <v>6.2899999999999998E-2</v>
      </c>
      <c r="F101" s="36" t="s">
        <v>31</v>
      </c>
      <c r="G101" s="17"/>
      <c r="H101" s="41" t="s">
        <v>35</v>
      </c>
      <c r="I101" s="41"/>
      <c r="J101" s="43">
        <v>4.5925925925925926E-2</v>
      </c>
      <c r="K101" s="43">
        <v>5.4537037037037044E-2</v>
      </c>
      <c r="L101" s="43">
        <v>5.8530092592592592E-2</v>
      </c>
      <c r="M101" s="43">
        <v>6.190972222222222E-2</v>
      </c>
      <c r="N101" s="43">
        <v>6.5972222222222224E-2</v>
      </c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4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s="10" customFormat="1" ht="12.75">
      <c r="A102" s="32" t="s">
        <v>36</v>
      </c>
      <c r="B102" s="45">
        <v>5</v>
      </c>
      <c r="C102" s="34"/>
      <c r="D102" s="35" t="s">
        <v>37</v>
      </c>
      <c r="E102" s="34">
        <v>82.9</v>
      </c>
      <c r="F102" s="36" t="s">
        <v>38</v>
      </c>
      <c r="G102" s="17"/>
      <c r="H102" s="41" t="s">
        <v>39</v>
      </c>
      <c r="I102" s="43"/>
      <c r="J102" s="43">
        <v>4.7118055555555559E-2</v>
      </c>
      <c r="K102" s="43">
        <v>5.5115740740740743E-2</v>
      </c>
      <c r="L102" s="43">
        <v>5.9884259259259255E-2</v>
      </c>
      <c r="M102" s="43">
        <v>6.4212962962962958E-2</v>
      </c>
      <c r="N102" s="43">
        <v>6.6863425925925923E-2</v>
      </c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6"/>
      <c r="AA102" s="39"/>
      <c r="AB102" s="39"/>
      <c r="AC102" s="39"/>
      <c r="AD102" s="39"/>
      <c r="AE102" s="39"/>
      <c r="AF102" s="39"/>
      <c r="AG102" s="39"/>
      <c r="AH102" s="39"/>
      <c r="AI102" s="39"/>
    </row>
    <row r="103" spans="1:35" s="10" customFormat="1" ht="12.75">
      <c r="A103" s="32" t="s">
        <v>40</v>
      </c>
      <c r="B103" s="47">
        <v>5</v>
      </c>
      <c r="C103" s="34"/>
      <c r="D103" s="35" t="s">
        <v>41</v>
      </c>
      <c r="E103" s="34">
        <v>0.89</v>
      </c>
      <c r="F103" s="34"/>
      <c r="G103" s="17"/>
      <c r="H103" s="41" t="s">
        <v>42</v>
      </c>
      <c r="I103" s="43"/>
      <c r="J103" s="41">
        <v>52</v>
      </c>
      <c r="K103" s="41">
        <v>25</v>
      </c>
      <c r="L103" s="41">
        <v>59</v>
      </c>
      <c r="M103" s="41">
        <v>99</v>
      </c>
      <c r="N103" s="41">
        <v>39</v>
      </c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s="10" customFormat="1" ht="12.75">
      <c r="A104" s="36" t="s">
        <v>43</v>
      </c>
      <c r="B104" s="48">
        <v>1.5</v>
      </c>
      <c r="C104" s="49" t="s">
        <v>44</v>
      </c>
      <c r="D104" s="35" t="s">
        <v>45</v>
      </c>
      <c r="E104" s="45" t="s">
        <v>196</v>
      </c>
      <c r="F104" s="34"/>
      <c r="G104" s="17"/>
      <c r="H104" s="50" t="s">
        <v>115</v>
      </c>
      <c r="I104" s="51" t="s">
        <v>27</v>
      </c>
      <c r="J104" s="52">
        <v>130.7389</v>
      </c>
      <c r="K104" s="52">
        <v>96.138900000000007</v>
      </c>
      <c r="L104" s="52">
        <v>85.509500000000003</v>
      </c>
      <c r="M104" s="52">
        <v>81.837800000000001</v>
      </c>
      <c r="N104" s="52">
        <v>79.238799999999998</v>
      </c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</row>
    <row r="105" spans="1:35" s="10" customFormat="1" ht="12.75">
      <c r="A105" s="32" t="s">
        <v>48</v>
      </c>
      <c r="B105" s="53">
        <v>3</v>
      </c>
      <c r="C105" s="49" t="s">
        <v>49</v>
      </c>
      <c r="D105" s="54" t="s">
        <v>50</v>
      </c>
      <c r="E105" s="55">
        <v>-2.5</v>
      </c>
      <c r="F105" s="36" t="s">
        <v>51</v>
      </c>
      <c r="G105" s="17"/>
      <c r="H105" s="56" t="s">
        <v>116</v>
      </c>
      <c r="I105" s="57" t="s">
        <v>51</v>
      </c>
      <c r="J105" s="58">
        <v>48.903799999999997</v>
      </c>
      <c r="K105" s="58">
        <v>67.6661</v>
      </c>
      <c r="L105" s="58">
        <v>9.7286000000000001</v>
      </c>
      <c r="M105" s="58">
        <v>18.501799999999999</v>
      </c>
      <c r="N105" s="58">
        <v>5.9066999999999998</v>
      </c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</row>
    <row r="106" spans="1:35" s="10" customFormat="1" ht="12.75">
      <c r="A106" s="59" t="s">
        <v>53</v>
      </c>
      <c r="B106" s="60">
        <v>2</v>
      </c>
      <c r="C106" s="49" t="s">
        <v>54</v>
      </c>
      <c r="D106" s="54" t="s">
        <v>55</v>
      </c>
      <c r="E106" s="34">
        <v>2.9100000000000001E-2</v>
      </c>
      <c r="F106" s="34"/>
      <c r="G106" s="17"/>
      <c r="H106" s="61"/>
      <c r="I106" s="61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s="10" customFormat="1" ht="12.75">
      <c r="A107" s="34"/>
      <c r="B107" s="34"/>
      <c r="C107" s="34"/>
      <c r="D107" s="34"/>
      <c r="E107" s="34"/>
      <c r="F107" s="63"/>
      <c r="G107" s="17"/>
      <c r="H107" s="61"/>
      <c r="I107" s="61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s="10" customFormat="1" ht="12.75">
      <c r="A108" s="34"/>
      <c r="B108" s="34"/>
      <c r="C108" s="34"/>
      <c r="D108" s="34"/>
      <c r="E108" s="34"/>
      <c r="F108" s="34"/>
      <c r="G108" s="17"/>
      <c r="H108" s="61"/>
      <c r="I108" s="61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s="1" customFormat="1" ht="13.5" thickBot="1">
      <c r="A109" s="34"/>
      <c r="B109" s="34"/>
      <c r="C109" s="34"/>
      <c r="D109" s="34"/>
      <c r="E109" s="34"/>
      <c r="F109" s="34"/>
      <c r="G109" s="17"/>
      <c r="H109" s="61"/>
      <c r="I109" s="27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s="10" customFormat="1" ht="12.75">
      <c r="A110" s="64"/>
      <c r="B110" s="65"/>
      <c r="C110" s="65"/>
      <c r="D110" s="64"/>
      <c r="E110" s="65"/>
      <c r="F110" s="65"/>
      <c r="G110" s="66"/>
      <c r="H110" s="67" t="s">
        <v>56</v>
      </c>
      <c r="I110" s="68" t="s">
        <v>57</v>
      </c>
      <c r="J110" s="69">
        <v>0</v>
      </c>
      <c r="K110" s="69">
        <v>9</v>
      </c>
      <c r="L110" s="69">
        <v>11</v>
      </c>
      <c r="M110" s="69">
        <v>31</v>
      </c>
      <c r="N110" s="69">
        <v>32</v>
      </c>
      <c r="O110" s="69" t="s">
        <v>122</v>
      </c>
      <c r="P110" s="69" t="s">
        <v>122</v>
      </c>
      <c r="Q110" s="69" t="s">
        <v>122</v>
      </c>
      <c r="R110" s="69" t="s">
        <v>122</v>
      </c>
      <c r="S110" s="69" t="s">
        <v>122</v>
      </c>
      <c r="T110" s="69" t="s">
        <v>122</v>
      </c>
      <c r="U110" s="69" t="s">
        <v>122</v>
      </c>
      <c r="V110" s="69" t="s">
        <v>122</v>
      </c>
      <c r="W110" s="69" t="s">
        <v>122</v>
      </c>
      <c r="X110" s="69" t="s">
        <v>122</v>
      </c>
      <c r="Y110" s="69" t="s">
        <v>122</v>
      </c>
      <c r="Z110" s="69" t="s">
        <v>122</v>
      </c>
      <c r="AA110" s="69" t="s">
        <v>122</v>
      </c>
      <c r="AB110" s="69" t="s">
        <v>122</v>
      </c>
      <c r="AC110" s="69" t="s">
        <v>122</v>
      </c>
      <c r="AD110" s="69" t="s">
        <v>122</v>
      </c>
      <c r="AE110" s="69" t="s">
        <v>122</v>
      </c>
      <c r="AF110" s="69" t="s">
        <v>122</v>
      </c>
      <c r="AG110" s="69" t="s">
        <v>122</v>
      </c>
      <c r="AH110" s="69" t="s">
        <v>122</v>
      </c>
      <c r="AI110" s="69" t="s">
        <v>122</v>
      </c>
    </row>
    <row r="111" spans="1:35" s="1" customFormat="1" ht="12.75">
      <c r="A111" s="70" t="s">
        <v>58</v>
      </c>
      <c r="B111" s="17">
        <v>5050000</v>
      </c>
      <c r="C111" s="37"/>
      <c r="D111" s="37"/>
      <c r="E111" s="37"/>
      <c r="F111" s="41"/>
      <c r="G111" s="71"/>
      <c r="H111" s="72" t="s">
        <v>59</v>
      </c>
      <c r="I111" s="73" t="s">
        <v>44</v>
      </c>
      <c r="J111" s="74">
        <v>1.5</v>
      </c>
      <c r="K111" s="74">
        <v>1.49325</v>
      </c>
      <c r="L111" s="74">
        <v>1.4917499999999999</v>
      </c>
      <c r="M111" s="74">
        <v>1.47675</v>
      </c>
      <c r="N111" s="74">
        <v>1.476</v>
      </c>
      <c r="O111" s="74" t="s">
        <v>122</v>
      </c>
      <c r="P111" s="74" t="s">
        <v>122</v>
      </c>
      <c r="Q111" s="74" t="s">
        <v>122</v>
      </c>
      <c r="R111" s="74" t="s">
        <v>122</v>
      </c>
      <c r="S111" s="74" t="s">
        <v>122</v>
      </c>
      <c r="T111" s="74" t="s">
        <v>122</v>
      </c>
      <c r="U111" s="74" t="s">
        <v>122</v>
      </c>
      <c r="V111" s="74" t="s">
        <v>122</v>
      </c>
      <c r="W111" s="74" t="s">
        <v>122</v>
      </c>
      <c r="X111" s="74" t="s">
        <v>122</v>
      </c>
      <c r="Y111" s="74" t="s">
        <v>122</v>
      </c>
      <c r="Z111" s="74" t="s">
        <v>122</v>
      </c>
      <c r="AA111" s="74" t="s">
        <v>122</v>
      </c>
      <c r="AB111" s="74" t="s">
        <v>122</v>
      </c>
      <c r="AC111" s="74" t="s">
        <v>122</v>
      </c>
      <c r="AD111" s="74" t="s">
        <v>122</v>
      </c>
      <c r="AE111" s="74" t="s">
        <v>122</v>
      </c>
      <c r="AF111" s="74" t="s">
        <v>122</v>
      </c>
      <c r="AG111" s="74" t="s">
        <v>122</v>
      </c>
      <c r="AH111" s="74" t="s">
        <v>122</v>
      </c>
      <c r="AI111" s="74" t="s">
        <v>122</v>
      </c>
    </row>
    <row r="112" spans="1:35" s="10" customFormat="1" ht="12.75">
      <c r="A112" s="75"/>
      <c r="B112" s="75"/>
      <c r="C112" s="75"/>
      <c r="D112" s="75"/>
      <c r="E112" s="75"/>
      <c r="F112" s="75"/>
      <c r="G112" s="76">
        <v>5050001</v>
      </c>
      <c r="H112" s="77" t="s">
        <v>71</v>
      </c>
      <c r="I112" s="73" t="s">
        <v>27</v>
      </c>
      <c r="J112" s="74">
        <v>130.7389</v>
      </c>
      <c r="K112" s="74">
        <v>96.138900000000007</v>
      </c>
      <c r="L112" s="74">
        <v>85.509500000000003</v>
      </c>
      <c r="M112" s="74">
        <v>81.837800000000001</v>
      </c>
      <c r="N112" s="74">
        <v>79.238799999999998</v>
      </c>
      <c r="O112" s="74" t="s">
        <v>122</v>
      </c>
      <c r="P112" s="74" t="s">
        <v>122</v>
      </c>
      <c r="Q112" s="74" t="s">
        <v>122</v>
      </c>
      <c r="R112" s="74" t="s">
        <v>122</v>
      </c>
      <c r="S112" s="74" t="s">
        <v>122</v>
      </c>
      <c r="T112" s="74" t="s">
        <v>122</v>
      </c>
      <c r="U112" s="74" t="s">
        <v>122</v>
      </c>
      <c r="V112" s="74" t="s">
        <v>122</v>
      </c>
      <c r="W112" s="74" t="s">
        <v>122</v>
      </c>
      <c r="X112" s="74" t="s">
        <v>122</v>
      </c>
      <c r="Y112" s="74" t="s">
        <v>122</v>
      </c>
      <c r="Z112" s="74" t="s">
        <v>122</v>
      </c>
      <c r="AA112" s="74" t="s">
        <v>122</v>
      </c>
      <c r="AB112" s="74" t="s">
        <v>122</v>
      </c>
      <c r="AC112" s="74" t="s">
        <v>122</v>
      </c>
      <c r="AD112" s="74" t="s">
        <v>122</v>
      </c>
      <c r="AE112" s="74" t="s">
        <v>122</v>
      </c>
      <c r="AF112" s="74" t="s">
        <v>122</v>
      </c>
      <c r="AG112" s="74" t="s">
        <v>122</v>
      </c>
      <c r="AH112" s="74" t="s">
        <v>122</v>
      </c>
      <c r="AI112" s="74" t="s">
        <v>122</v>
      </c>
    </row>
    <row r="113" spans="1:35" s="10" customFormat="1" ht="12.75">
      <c r="A113" s="70" t="s">
        <v>60</v>
      </c>
      <c r="B113" s="75">
        <v>6.1008509199999992</v>
      </c>
      <c r="C113" s="75"/>
      <c r="D113" s="70" t="s">
        <v>61</v>
      </c>
      <c r="E113" s="75">
        <v>67.368458009999998</v>
      </c>
      <c r="F113" s="75"/>
      <c r="G113" s="76">
        <v>5050002</v>
      </c>
      <c r="H113" s="77" t="s">
        <v>72</v>
      </c>
      <c r="I113" s="73" t="s">
        <v>51</v>
      </c>
      <c r="J113" s="74">
        <v>47.599298009999998</v>
      </c>
      <c r="K113" s="74">
        <v>67.368458009999998</v>
      </c>
      <c r="L113" s="74">
        <v>9.7402735499999995</v>
      </c>
      <c r="M113" s="74">
        <v>18.620320020000001</v>
      </c>
      <c r="N113" s="74">
        <v>6.1008509199999992</v>
      </c>
      <c r="O113" s="74" t="s">
        <v>122</v>
      </c>
      <c r="P113" s="74" t="s">
        <v>122</v>
      </c>
      <c r="Q113" s="74" t="s">
        <v>122</v>
      </c>
      <c r="R113" s="74" t="s">
        <v>122</v>
      </c>
      <c r="S113" s="74" t="s">
        <v>122</v>
      </c>
      <c r="T113" s="74" t="s">
        <v>122</v>
      </c>
      <c r="U113" s="74" t="s">
        <v>122</v>
      </c>
      <c r="V113" s="74" t="s">
        <v>122</v>
      </c>
      <c r="W113" s="74" t="s">
        <v>122</v>
      </c>
      <c r="X113" s="74" t="s">
        <v>122</v>
      </c>
      <c r="Y113" s="74" t="s">
        <v>122</v>
      </c>
      <c r="Z113" s="74" t="s">
        <v>122</v>
      </c>
      <c r="AA113" s="74" t="s">
        <v>122</v>
      </c>
      <c r="AB113" s="74" t="s">
        <v>122</v>
      </c>
      <c r="AC113" s="74" t="s">
        <v>122</v>
      </c>
      <c r="AD113" s="74" t="s">
        <v>122</v>
      </c>
      <c r="AE113" s="74" t="s">
        <v>122</v>
      </c>
      <c r="AF113" s="74" t="s">
        <v>122</v>
      </c>
      <c r="AG113" s="74" t="s">
        <v>122</v>
      </c>
      <c r="AH113" s="74" t="s">
        <v>122</v>
      </c>
      <c r="AI113" s="74" t="s">
        <v>122</v>
      </c>
    </row>
    <row r="114" spans="1:35" s="10" customFormat="1" ht="12.75">
      <c r="A114" s="70" t="s">
        <v>123</v>
      </c>
      <c r="B114" s="75">
        <v>-2.5</v>
      </c>
      <c r="C114" s="75"/>
      <c r="D114" s="70" t="s">
        <v>124</v>
      </c>
      <c r="E114" s="75">
        <v>2.9100000000000001E-2</v>
      </c>
      <c r="F114" s="75"/>
      <c r="G114" s="76">
        <v>5050003</v>
      </c>
      <c r="H114" s="77" t="s">
        <v>73</v>
      </c>
      <c r="I114" s="73" t="s">
        <v>64</v>
      </c>
      <c r="J114" s="74">
        <v>31.73286534</v>
      </c>
      <c r="K114" s="74">
        <v>45.115324299347058</v>
      </c>
      <c r="L114" s="74">
        <v>6.5294275515334341</v>
      </c>
      <c r="M114" s="74">
        <v>12.608985962417471</v>
      </c>
      <c r="N114" s="74">
        <v>4.1333678319783189</v>
      </c>
      <c r="O114" s="74" t="s">
        <v>122</v>
      </c>
      <c r="P114" s="74" t="s">
        <v>122</v>
      </c>
      <c r="Q114" s="74" t="s">
        <v>122</v>
      </c>
      <c r="R114" s="74" t="s">
        <v>122</v>
      </c>
      <c r="S114" s="74" t="s">
        <v>122</v>
      </c>
      <c r="T114" s="74" t="s">
        <v>122</v>
      </c>
      <c r="U114" s="74" t="s">
        <v>122</v>
      </c>
      <c r="V114" s="74" t="s">
        <v>122</v>
      </c>
      <c r="W114" s="74" t="s">
        <v>122</v>
      </c>
      <c r="X114" s="74" t="s">
        <v>122</v>
      </c>
      <c r="Y114" s="74" t="s">
        <v>122</v>
      </c>
      <c r="Z114" s="74" t="s">
        <v>122</v>
      </c>
      <c r="AA114" s="74" t="s">
        <v>122</v>
      </c>
      <c r="AB114" s="74" t="s">
        <v>122</v>
      </c>
      <c r="AC114" s="74" t="s">
        <v>122</v>
      </c>
      <c r="AD114" s="74" t="s">
        <v>122</v>
      </c>
      <c r="AE114" s="74" t="s">
        <v>122</v>
      </c>
      <c r="AF114" s="74" t="s">
        <v>122</v>
      </c>
      <c r="AG114" s="74" t="s">
        <v>122</v>
      </c>
      <c r="AH114" s="74" t="s">
        <v>122</v>
      </c>
      <c r="AI114" s="74" t="s">
        <v>122</v>
      </c>
    </row>
    <row r="115" spans="1:35" s="10" customFormat="1" ht="12.75">
      <c r="A115" s="75"/>
      <c r="B115" s="75"/>
      <c r="C115" s="75"/>
      <c r="D115" s="75"/>
      <c r="E115" s="75"/>
      <c r="F115" s="75"/>
      <c r="G115" s="76">
        <v>5050004</v>
      </c>
      <c r="H115" s="77" t="s">
        <v>74</v>
      </c>
      <c r="I115" s="73" t="s">
        <v>65</v>
      </c>
      <c r="J115" s="74">
        <v>0.70655169223161507</v>
      </c>
      <c r="K115" s="74">
        <v>1</v>
      </c>
      <c r="L115" s="74">
        <v>0.14458210619210224</v>
      </c>
      <c r="M115" s="74">
        <v>0.27639522367034214</v>
      </c>
      <c r="N115" s="74">
        <v>9.0559456164105837E-2</v>
      </c>
      <c r="O115" s="74" t="s">
        <v>122</v>
      </c>
      <c r="P115" s="74" t="s">
        <v>122</v>
      </c>
      <c r="Q115" s="74" t="s">
        <v>122</v>
      </c>
      <c r="R115" s="74" t="s">
        <v>122</v>
      </c>
      <c r="S115" s="74" t="s">
        <v>122</v>
      </c>
      <c r="T115" s="74" t="s">
        <v>122</v>
      </c>
      <c r="U115" s="74" t="s">
        <v>122</v>
      </c>
      <c r="V115" s="74" t="s">
        <v>122</v>
      </c>
      <c r="W115" s="74" t="s">
        <v>122</v>
      </c>
      <c r="X115" s="74" t="s">
        <v>122</v>
      </c>
      <c r="Y115" s="74" t="s">
        <v>122</v>
      </c>
      <c r="Z115" s="74" t="s">
        <v>122</v>
      </c>
      <c r="AA115" s="74" t="s">
        <v>122</v>
      </c>
      <c r="AB115" s="74" t="s">
        <v>122</v>
      </c>
      <c r="AC115" s="74" t="s">
        <v>122</v>
      </c>
      <c r="AD115" s="74" t="s">
        <v>122</v>
      </c>
      <c r="AE115" s="74" t="s">
        <v>122</v>
      </c>
      <c r="AF115" s="74" t="s">
        <v>122</v>
      </c>
      <c r="AG115" s="74" t="s">
        <v>122</v>
      </c>
      <c r="AH115" s="74" t="s">
        <v>122</v>
      </c>
      <c r="AI115" s="74" t="s">
        <v>122</v>
      </c>
    </row>
    <row r="116" spans="1:35" s="10" customFormat="1" ht="12.75">
      <c r="A116" s="75"/>
      <c r="B116" s="75"/>
      <c r="C116" s="75"/>
      <c r="D116" s="75"/>
      <c r="E116" s="75"/>
      <c r="F116" s="75"/>
      <c r="G116" s="76">
        <v>5050005</v>
      </c>
      <c r="H116" s="77" t="s">
        <v>67</v>
      </c>
      <c r="I116" s="73" t="s">
        <v>64</v>
      </c>
      <c r="J116" s="74">
        <v>27.665631393333332</v>
      </c>
      <c r="K116" s="74">
        <v>41.029705066130923</v>
      </c>
      <c r="L116" s="74">
        <v>2.4397001039048103</v>
      </c>
      <c r="M116" s="74">
        <v>8.4777173522938902</v>
      </c>
      <c r="N116" s="74">
        <v>0</v>
      </c>
      <c r="O116" s="74" t="s">
        <v>122</v>
      </c>
      <c r="P116" s="74" t="s">
        <v>122</v>
      </c>
      <c r="Q116" s="74" t="s">
        <v>122</v>
      </c>
      <c r="R116" s="74" t="s">
        <v>122</v>
      </c>
      <c r="S116" s="74" t="s">
        <v>122</v>
      </c>
      <c r="T116" s="74" t="s">
        <v>122</v>
      </c>
      <c r="U116" s="74" t="s">
        <v>122</v>
      </c>
      <c r="V116" s="74" t="s">
        <v>122</v>
      </c>
      <c r="W116" s="74" t="s">
        <v>122</v>
      </c>
      <c r="X116" s="74" t="s">
        <v>122</v>
      </c>
      <c r="Y116" s="74" t="s">
        <v>122</v>
      </c>
      <c r="Z116" s="74" t="s">
        <v>122</v>
      </c>
      <c r="AA116" s="74" t="s">
        <v>122</v>
      </c>
      <c r="AB116" s="74" t="s">
        <v>122</v>
      </c>
      <c r="AC116" s="74" t="s">
        <v>122</v>
      </c>
      <c r="AD116" s="74" t="s">
        <v>122</v>
      </c>
      <c r="AE116" s="74" t="s">
        <v>122</v>
      </c>
      <c r="AF116" s="74" t="s">
        <v>122</v>
      </c>
      <c r="AG116" s="74" t="s">
        <v>122</v>
      </c>
      <c r="AH116" s="74" t="s">
        <v>122</v>
      </c>
      <c r="AI116" s="74" t="s">
        <v>122</v>
      </c>
    </row>
    <row r="117" spans="1:35" s="10" customFormat="1" ht="12.75">
      <c r="A117" s="75"/>
      <c r="B117" s="75"/>
      <c r="C117" s="75"/>
      <c r="D117" s="75"/>
      <c r="E117" s="75"/>
      <c r="F117" s="75"/>
      <c r="G117" s="76">
        <v>5050006</v>
      </c>
      <c r="H117" s="77" t="s">
        <v>68</v>
      </c>
      <c r="I117" s="73" t="s">
        <v>66</v>
      </c>
      <c r="J117" s="74">
        <v>0.67733095939327637</v>
      </c>
      <c r="K117" s="74">
        <v>1</v>
      </c>
      <c r="L117" s="74">
        <v>5.9402069100786228E-2</v>
      </c>
      <c r="M117" s="74">
        <v>0.20434075516625505</v>
      </c>
      <c r="N117" s="74">
        <v>0</v>
      </c>
      <c r="O117" s="74" t="s">
        <v>122</v>
      </c>
      <c r="P117" s="74" t="s">
        <v>122</v>
      </c>
      <c r="Q117" s="74" t="s">
        <v>122</v>
      </c>
      <c r="R117" s="74" t="s">
        <v>122</v>
      </c>
      <c r="S117" s="74" t="s">
        <v>122</v>
      </c>
      <c r="T117" s="74" t="s">
        <v>122</v>
      </c>
      <c r="U117" s="74" t="s">
        <v>122</v>
      </c>
      <c r="V117" s="74" t="s">
        <v>122</v>
      </c>
      <c r="W117" s="74" t="s">
        <v>122</v>
      </c>
      <c r="X117" s="74" t="s">
        <v>122</v>
      </c>
      <c r="Y117" s="74" t="s">
        <v>122</v>
      </c>
      <c r="Z117" s="74" t="s">
        <v>122</v>
      </c>
      <c r="AA117" s="74" t="s">
        <v>122</v>
      </c>
      <c r="AB117" s="74" t="s">
        <v>122</v>
      </c>
      <c r="AC117" s="74" t="s">
        <v>122</v>
      </c>
      <c r="AD117" s="74" t="s">
        <v>122</v>
      </c>
      <c r="AE117" s="74" t="s">
        <v>122</v>
      </c>
      <c r="AF117" s="74" t="s">
        <v>122</v>
      </c>
      <c r="AG117" s="74" t="s">
        <v>122</v>
      </c>
      <c r="AH117" s="74" t="s">
        <v>122</v>
      </c>
      <c r="AI117" s="74" t="s">
        <v>122</v>
      </c>
    </row>
    <row r="118" spans="1:35" s="1" customFormat="1" ht="12.75" customHeight="1" thickBo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s="10" customFormat="1" ht="13.5" thickTop="1">
      <c r="A119" s="4" t="s">
        <v>207</v>
      </c>
      <c r="B119" s="5"/>
      <c r="C119" s="5"/>
      <c r="D119" s="5"/>
      <c r="E119" s="5"/>
      <c r="F119" s="5"/>
      <c r="G119" s="6"/>
      <c r="H119" s="7"/>
      <c r="I119" s="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s="10" customFormat="1" ht="12.75">
      <c r="A120" s="11" t="s">
        <v>2</v>
      </c>
      <c r="B120" s="12" t="s">
        <v>118</v>
      </c>
      <c r="C120" s="13" t="s">
        <v>119</v>
      </c>
      <c r="D120" s="14" t="s">
        <v>5</v>
      </c>
      <c r="E120" s="15" t="s">
        <v>6</v>
      </c>
      <c r="F120" s="16">
        <v>808</v>
      </c>
      <c r="G120" s="17"/>
      <c r="H120" s="18" t="s">
        <v>7</v>
      </c>
      <c r="I120" s="19" t="s">
        <v>0</v>
      </c>
      <c r="J120" s="19" t="s">
        <v>8</v>
      </c>
      <c r="K120" s="19" t="s">
        <v>191</v>
      </c>
      <c r="L120" s="19" t="s">
        <v>192</v>
      </c>
      <c r="M120" s="19" t="s">
        <v>193</v>
      </c>
      <c r="N120" s="19" t="s">
        <v>194</v>
      </c>
      <c r="O120" s="19"/>
      <c r="P120" s="19"/>
      <c r="Q120" s="19"/>
      <c r="R120" s="19"/>
      <c r="S120" s="19"/>
      <c r="T120" s="19"/>
      <c r="U120" s="19"/>
      <c r="V120" s="19"/>
      <c r="W120" s="20"/>
      <c r="X120" s="20"/>
      <c r="Y120" s="20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s="31" customFormat="1" ht="12.75">
      <c r="A121" s="22" t="s">
        <v>19</v>
      </c>
      <c r="B121" s="23" t="s">
        <v>30</v>
      </c>
      <c r="C121" s="24"/>
      <c r="D121" s="25" t="s">
        <v>21</v>
      </c>
      <c r="E121" s="24">
        <v>37</v>
      </c>
      <c r="F121" s="23" t="s">
        <v>22</v>
      </c>
      <c r="G121" s="26"/>
      <c r="H121" s="27" t="s">
        <v>23</v>
      </c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9"/>
      <c r="X121" s="29"/>
      <c r="Y121" s="29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1:35" s="10" customFormat="1" ht="12.75">
      <c r="A122" s="32" t="s">
        <v>24</v>
      </c>
      <c r="B122" s="33" t="s">
        <v>94</v>
      </c>
      <c r="C122" s="34"/>
      <c r="D122" s="35" t="s">
        <v>26</v>
      </c>
      <c r="E122" s="34">
        <v>151.05000000000001</v>
      </c>
      <c r="F122" s="36" t="s">
        <v>27</v>
      </c>
      <c r="G122" s="17"/>
      <c r="H122" s="37" t="s">
        <v>28</v>
      </c>
      <c r="I122" s="38"/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/>
      <c r="P122" s="39"/>
      <c r="Q122" s="39"/>
      <c r="R122" s="39"/>
      <c r="S122" s="39"/>
      <c r="T122" s="39"/>
      <c r="U122" s="39"/>
      <c r="V122" s="39"/>
      <c r="W122" s="40"/>
      <c r="X122" s="40"/>
      <c r="Y122" s="40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s="10" customFormat="1" ht="12.75">
      <c r="A123" s="32" t="s">
        <v>29</v>
      </c>
      <c r="B123" s="33" t="s">
        <v>78</v>
      </c>
      <c r="C123" s="34"/>
      <c r="D123" s="35" t="s">
        <v>30</v>
      </c>
      <c r="E123" s="34">
        <v>1.8654999999999999</v>
      </c>
      <c r="F123" s="36" t="s">
        <v>31</v>
      </c>
      <c r="G123" s="17"/>
      <c r="H123" s="41" t="s">
        <v>32</v>
      </c>
      <c r="I123" s="41"/>
      <c r="J123" s="41">
        <v>0</v>
      </c>
      <c r="K123" s="41">
        <v>8</v>
      </c>
      <c r="L123" s="41">
        <v>1</v>
      </c>
      <c r="M123" s="41">
        <v>20</v>
      </c>
      <c r="N123" s="41">
        <v>1</v>
      </c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2"/>
      <c r="AB123" s="42"/>
      <c r="AC123" s="42"/>
      <c r="AD123" s="42"/>
      <c r="AE123" s="42"/>
      <c r="AF123" s="42"/>
      <c r="AG123" s="42"/>
      <c r="AH123" s="42"/>
      <c r="AI123" s="42"/>
    </row>
    <row r="124" spans="1:35" s="10" customFormat="1" ht="12.75">
      <c r="A124" s="32" t="s">
        <v>33</v>
      </c>
      <c r="B124" s="33"/>
      <c r="C124" s="34"/>
      <c r="D124" s="35" t="s">
        <v>34</v>
      </c>
      <c r="E124" s="34">
        <v>3.0099999999999998E-2</v>
      </c>
      <c r="F124" s="36" t="s">
        <v>31</v>
      </c>
      <c r="G124" s="17"/>
      <c r="H124" s="41" t="s">
        <v>35</v>
      </c>
      <c r="I124" s="41"/>
      <c r="J124" s="43">
        <v>1.5902777777777776E-2</v>
      </c>
      <c r="K124" s="43">
        <v>3.4490740740740738E-2</v>
      </c>
      <c r="L124" s="43">
        <v>4.2986111111111114E-2</v>
      </c>
      <c r="M124" s="43">
        <v>4.521990740740741E-2</v>
      </c>
      <c r="N124" s="43">
        <v>4.8506944444444443E-2</v>
      </c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4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s="10" customFormat="1" ht="12.75">
      <c r="A125" s="32" t="s">
        <v>36</v>
      </c>
      <c r="B125" s="45">
        <v>5</v>
      </c>
      <c r="C125" s="34"/>
      <c r="D125" s="35" t="s">
        <v>37</v>
      </c>
      <c r="E125" s="34">
        <v>83</v>
      </c>
      <c r="F125" s="36" t="s">
        <v>38</v>
      </c>
      <c r="G125" s="17"/>
      <c r="H125" s="41" t="s">
        <v>39</v>
      </c>
      <c r="I125" s="43"/>
      <c r="J125" s="43">
        <v>1.8726851851851852E-2</v>
      </c>
      <c r="K125" s="43">
        <v>3.4953703703703702E-2</v>
      </c>
      <c r="L125" s="43">
        <v>4.372685185185185E-2</v>
      </c>
      <c r="M125" s="43">
        <v>4.6319444444444441E-2</v>
      </c>
      <c r="N125" s="43">
        <v>4.9236111111111112E-2</v>
      </c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6"/>
      <c r="AA125" s="39"/>
      <c r="AB125" s="39"/>
      <c r="AC125" s="39"/>
      <c r="AD125" s="39"/>
      <c r="AE125" s="39"/>
      <c r="AF125" s="39"/>
      <c r="AG125" s="39"/>
      <c r="AH125" s="39"/>
      <c r="AI125" s="39"/>
    </row>
    <row r="126" spans="1:35" s="10" customFormat="1" ht="12.75">
      <c r="A126" s="32" t="s">
        <v>40</v>
      </c>
      <c r="B126" s="47">
        <v>1</v>
      </c>
      <c r="C126" s="34"/>
      <c r="D126" s="35" t="s">
        <v>41</v>
      </c>
      <c r="E126" s="34">
        <v>0.89</v>
      </c>
      <c r="F126" s="34"/>
      <c r="G126" s="17"/>
      <c r="H126" s="41" t="s">
        <v>42</v>
      </c>
      <c r="I126" s="43"/>
      <c r="J126" s="41">
        <v>121</v>
      </c>
      <c r="K126" s="41">
        <v>20</v>
      </c>
      <c r="L126" s="41">
        <v>31</v>
      </c>
      <c r="M126" s="41">
        <v>47</v>
      </c>
      <c r="N126" s="41">
        <v>30</v>
      </c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s="10" customFormat="1" ht="12.75">
      <c r="A127" s="36" t="s">
        <v>43</v>
      </c>
      <c r="B127" s="48">
        <v>1.5</v>
      </c>
      <c r="C127" s="49" t="s">
        <v>44</v>
      </c>
      <c r="D127" s="35" t="s">
        <v>45</v>
      </c>
      <c r="E127" s="45" t="s">
        <v>196</v>
      </c>
      <c r="F127" s="34"/>
      <c r="G127" s="17"/>
      <c r="H127" s="50" t="s">
        <v>120</v>
      </c>
      <c r="I127" s="51" t="s">
        <v>27</v>
      </c>
      <c r="J127" s="52">
        <v>117.9795</v>
      </c>
      <c r="K127" s="52">
        <v>28.8184</v>
      </c>
      <c r="L127" s="52">
        <v>109.9645</v>
      </c>
      <c r="M127" s="52">
        <v>108.09229999999999</v>
      </c>
      <c r="N127" s="52">
        <v>106.5883</v>
      </c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1:35" s="10" customFormat="1" ht="12.75">
      <c r="A128" s="32" t="s">
        <v>48</v>
      </c>
      <c r="B128" s="53">
        <v>3</v>
      </c>
      <c r="C128" s="49" t="s">
        <v>49</v>
      </c>
      <c r="D128" s="54" t="s">
        <v>50</v>
      </c>
      <c r="E128" s="55">
        <v>-2.9569999999999999</v>
      </c>
      <c r="F128" s="36" t="s">
        <v>51</v>
      </c>
      <c r="G128" s="17"/>
      <c r="H128" s="56" t="s">
        <v>121</v>
      </c>
      <c r="I128" s="57" t="s">
        <v>51</v>
      </c>
      <c r="J128" s="58">
        <v>45.345700000000001</v>
      </c>
      <c r="K128" s="58">
        <v>79.581299999999999</v>
      </c>
      <c r="L128" s="58">
        <v>5.4316000000000004</v>
      </c>
      <c r="M128" s="58">
        <v>16.953199999999999</v>
      </c>
      <c r="N128" s="58">
        <v>5.5961999999999996</v>
      </c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</row>
    <row r="129" spans="1:35" s="10" customFormat="1" ht="12.75">
      <c r="A129" s="59" t="s">
        <v>53</v>
      </c>
      <c r="B129" s="60">
        <v>2</v>
      </c>
      <c r="C129" s="49" t="s">
        <v>54</v>
      </c>
      <c r="D129" s="54" t="s">
        <v>55</v>
      </c>
      <c r="E129" s="34">
        <v>3.1300000000000001E-2</v>
      </c>
      <c r="F129" s="34"/>
      <c r="G129" s="17"/>
      <c r="H129" s="61"/>
      <c r="I129" s="61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s="10" customFormat="1" ht="12.75">
      <c r="A130" s="34"/>
      <c r="B130" s="34"/>
      <c r="C130" s="34"/>
      <c r="D130" s="34"/>
      <c r="E130" s="34"/>
      <c r="F130" s="63"/>
      <c r="G130" s="17"/>
      <c r="H130" s="61"/>
      <c r="I130" s="61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s="10" customFormat="1" ht="12.75">
      <c r="A131" s="34"/>
      <c r="B131" s="34"/>
      <c r="C131" s="34"/>
      <c r="D131" s="34"/>
      <c r="E131" s="34"/>
      <c r="F131" s="34"/>
      <c r="G131" s="17"/>
      <c r="H131" s="61"/>
      <c r="I131" s="61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s="1" customFormat="1" ht="13.5" thickBot="1">
      <c r="A132" s="34"/>
      <c r="B132" s="34"/>
      <c r="C132" s="34"/>
      <c r="D132" s="34"/>
      <c r="E132" s="34"/>
      <c r="F132" s="34"/>
      <c r="G132" s="17"/>
      <c r="H132" s="61"/>
      <c r="I132" s="27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s="10" customFormat="1" ht="12.75">
      <c r="A133" s="64"/>
      <c r="B133" s="65"/>
      <c r="C133" s="65"/>
      <c r="D133" s="64"/>
      <c r="E133" s="65"/>
      <c r="F133" s="65"/>
      <c r="G133" s="66"/>
      <c r="H133" s="67" t="s">
        <v>56</v>
      </c>
      <c r="I133" s="68" t="s">
        <v>57</v>
      </c>
      <c r="J133" s="69">
        <v>0</v>
      </c>
      <c r="K133" s="69">
        <v>8</v>
      </c>
      <c r="L133" s="69">
        <v>9</v>
      </c>
      <c r="M133" s="69">
        <v>29</v>
      </c>
      <c r="N133" s="69">
        <v>30</v>
      </c>
      <c r="O133" s="69" t="s">
        <v>122</v>
      </c>
      <c r="P133" s="69" t="s">
        <v>122</v>
      </c>
      <c r="Q133" s="69" t="s">
        <v>122</v>
      </c>
      <c r="R133" s="69" t="s">
        <v>122</v>
      </c>
      <c r="S133" s="69" t="s">
        <v>122</v>
      </c>
      <c r="T133" s="69" t="s">
        <v>122</v>
      </c>
      <c r="U133" s="69" t="s">
        <v>122</v>
      </c>
      <c r="V133" s="69" t="s">
        <v>122</v>
      </c>
      <c r="W133" s="69" t="s">
        <v>122</v>
      </c>
      <c r="X133" s="69" t="s">
        <v>122</v>
      </c>
      <c r="Y133" s="69" t="s">
        <v>122</v>
      </c>
      <c r="Z133" s="69" t="s">
        <v>122</v>
      </c>
      <c r="AA133" s="69" t="s">
        <v>122</v>
      </c>
      <c r="AB133" s="69" t="s">
        <v>122</v>
      </c>
      <c r="AC133" s="69" t="s">
        <v>122</v>
      </c>
      <c r="AD133" s="69" t="s">
        <v>122</v>
      </c>
      <c r="AE133" s="69" t="s">
        <v>122</v>
      </c>
      <c r="AF133" s="69" t="s">
        <v>122</v>
      </c>
      <c r="AG133" s="69" t="s">
        <v>122</v>
      </c>
      <c r="AH133" s="69" t="s">
        <v>122</v>
      </c>
      <c r="AI133" s="69" t="s">
        <v>122</v>
      </c>
    </row>
    <row r="134" spans="1:35" s="1" customFormat="1" ht="12.75">
      <c r="A134" s="70" t="s">
        <v>58</v>
      </c>
      <c r="B134" s="17">
        <v>5010000</v>
      </c>
      <c r="C134" s="37"/>
      <c r="D134" s="37"/>
      <c r="E134" s="37"/>
      <c r="F134" s="41"/>
      <c r="G134" s="71"/>
      <c r="H134" s="72" t="s">
        <v>59</v>
      </c>
      <c r="I134" s="73" t="s">
        <v>44</v>
      </c>
      <c r="J134" s="74">
        <v>1.5</v>
      </c>
      <c r="K134" s="74">
        <v>1.494</v>
      </c>
      <c r="L134" s="74">
        <v>1.49325</v>
      </c>
      <c r="M134" s="74">
        <v>1.4782500000000001</v>
      </c>
      <c r="N134" s="74">
        <v>1.4775</v>
      </c>
      <c r="O134" s="74" t="s">
        <v>122</v>
      </c>
      <c r="P134" s="74" t="s">
        <v>122</v>
      </c>
      <c r="Q134" s="74" t="s">
        <v>122</v>
      </c>
      <c r="R134" s="74" t="s">
        <v>122</v>
      </c>
      <c r="S134" s="74" t="s">
        <v>122</v>
      </c>
      <c r="T134" s="74" t="s">
        <v>122</v>
      </c>
      <c r="U134" s="74" t="s">
        <v>122</v>
      </c>
      <c r="V134" s="74" t="s">
        <v>122</v>
      </c>
      <c r="W134" s="74" t="s">
        <v>122</v>
      </c>
      <c r="X134" s="74" t="s">
        <v>122</v>
      </c>
      <c r="Y134" s="74" t="s">
        <v>122</v>
      </c>
      <c r="Z134" s="74" t="s">
        <v>122</v>
      </c>
      <c r="AA134" s="74" t="s">
        <v>122</v>
      </c>
      <c r="AB134" s="74" t="s">
        <v>122</v>
      </c>
      <c r="AC134" s="74" t="s">
        <v>122</v>
      </c>
      <c r="AD134" s="74" t="s">
        <v>122</v>
      </c>
      <c r="AE134" s="74" t="s">
        <v>122</v>
      </c>
      <c r="AF134" s="74" t="s">
        <v>122</v>
      </c>
      <c r="AG134" s="74" t="s">
        <v>122</v>
      </c>
      <c r="AH134" s="74" t="s">
        <v>122</v>
      </c>
      <c r="AI134" s="74" t="s">
        <v>122</v>
      </c>
    </row>
    <row r="135" spans="1:35" s="10" customFormat="1" ht="12.75">
      <c r="A135" s="75"/>
      <c r="B135" s="75"/>
      <c r="C135" s="75"/>
      <c r="D135" s="75"/>
      <c r="E135" s="75"/>
      <c r="F135" s="75"/>
      <c r="G135" s="76">
        <v>5010001</v>
      </c>
      <c r="H135" s="77" t="s">
        <v>71</v>
      </c>
      <c r="I135" s="73" t="s">
        <v>27</v>
      </c>
      <c r="J135" s="74">
        <v>117.9795</v>
      </c>
      <c r="K135" s="74">
        <v>28.8184</v>
      </c>
      <c r="L135" s="74">
        <v>109.9645</v>
      </c>
      <c r="M135" s="74">
        <v>108.09229999999999</v>
      </c>
      <c r="N135" s="74">
        <v>106.5883</v>
      </c>
      <c r="O135" s="74" t="s">
        <v>122</v>
      </c>
      <c r="P135" s="74" t="s">
        <v>122</v>
      </c>
      <c r="Q135" s="74" t="s">
        <v>122</v>
      </c>
      <c r="R135" s="74" t="s">
        <v>122</v>
      </c>
      <c r="S135" s="74" t="s">
        <v>122</v>
      </c>
      <c r="T135" s="74" t="s">
        <v>122</v>
      </c>
      <c r="U135" s="74" t="s">
        <v>122</v>
      </c>
      <c r="V135" s="74" t="s">
        <v>122</v>
      </c>
      <c r="W135" s="74" t="s">
        <v>122</v>
      </c>
      <c r="X135" s="74" t="s">
        <v>122</v>
      </c>
      <c r="Y135" s="74" t="s">
        <v>122</v>
      </c>
      <c r="Z135" s="74" t="s">
        <v>122</v>
      </c>
      <c r="AA135" s="74" t="s">
        <v>122</v>
      </c>
      <c r="AB135" s="74" t="s">
        <v>122</v>
      </c>
      <c r="AC135" s="74" t="s">
        <v>122</v>
      </c>
      <c r="AD135" s="74" t="s">
        <v>122</v>
      </c>
      <c r="AE135" s="74" t="s">
        <v>122</v>
      </c>
      <c r="AF135" s="74" t="s">
        <v>122</v>
      </c>
      <c r="AG135" s="74" t="s">
        <v>122</v>
      </c>
      <c r="AH135" s="74" t="s">
        <v>122</v>
      </c>
      <c r="AI135" s="74" t="s">
        <v>122</v>
      </c>
    </row>
    <row r="136" spans="1:35" s="10" customFormat="1" ht="12.75">
      <c r="A136" s="70" t="s">
        <v>60</v>
      </c>
      <c r="B136" s="75">
        <v>5.2169862099999991</v>
      </c>
      <c r="C136" s="75"/>
      <c r="D136" s="70" t="s">
        <v>61</v>
      </c>
      <c r="E136" s="75">
        <v>81.636284079999996</v>
      </c>
      <c r="F136" s="75"/>
      <c r="G136" s="76">
        <v>5010002</v>
      </c>
      <c r="H136" s="77" t="s">
        <v>72</v>
      </c>
      <c r="I136" s="73" t="s">
        <v>51</v>
      </c>
      <c r="J136" s="74">
        <v>44.609941650000003</v>
      </c>
      <c r="K136" s="74">
        <v>81.636284079999996</v>
      </c>
      <c r="L136" s="74">
        <v>4.9467111500000005</v>
      </c>
      <c r="M136" s="74">
        <v>16.526911009999999</v>
      </c>
      <c r="N136" s="74">
        <v>5.2169862099999991</v>
      </c>
      <c r="O136" s="74" t="s">
        <v>122</v>
      </c>
      <c r="P136" s="74" t="s">
        <v>122</v>
      </c>
      <c r="Q136" s="74" t="s">
        <v>122</v>
      </c>
      <c r="R136" s="74" t="s">
        <v>122</v>
      </c>
      <c r="S136" s="74" t="s">
        <v>122</v>
      </c>
      <c r="T136" s="74" t="s">
        <v>122</v>
      </c>
      <c r="U136" s="74" t="s">
        <v>122</v>
      </c>
      <c r="V136" s="74" t="s">
        <v>122</v>
      </c>
      <c r="W136" s="74" t="s">
        <v>122</v>
      </c>
      <c r="X136" s="74" t="s">
        <v>122</v>
      </c>
      <c r="Y136" s="74" t="s">
        <v>122</v>
      </c>
      <c r="Z136" s="74" t="s">
        <v>122</v>
      </c>
      <c r="AA136" s="74" t="s">
        <v>122</v>
      </c>
      <c r="AB136" s="74" t="s">
        <v>122</v>
      </c>
      <c r="AC136" s="74" t="s">
        <v>122</v>
      </c>
      <c r="AD136" s="74" t="s">
        <v>122</v>
      </c>
      <c r="AE136" s="74" t="s">
        <v>122</v>
      </c>
      <c r="AF136" s="74" t="s">
        <v>122</v>
      </c>
      <c r="AG136" s="74" t="s">
        <v>122</v>
      </c>
      <c r="AH136" s="74" t="s">
        <v>122</v>
      </c>
      <c r="AI136" s="74" t="s">
        <v>122</v>
      </c>
    </row>
    <row r="137" spans="1:35" s="10" customFormat="1" ht="12.75">
      <c r="A137" s="70" t="s">
        <v>123</v>
      </c>
      <c r="B137" s="75">
        <v>-2.9569999999999999</v>
      </c>
      <c r="C137" s="75"/>
      <c r="D137" s="70" t="s">
        <v>124</v>
      </c>
      <c r="E137" s="75">
        <v>3.1300000000000001E-2</v>
      </c>
      <c r="F137" s="75"/>
      <c r="G137" s="76">
        <v>5010003</v>
      </c>
      <c r="H137" s="77" t="s">
        <v>73</v>
      </c>
      <c r="I137" s="73" t="s">
        <v>64</v>
      </c>
      <c r="J137" s="74">
        <v>29.739961100000002</v>
      </c>
      <c r="K137" s="74">
        <v>54.642760428380186</v>
      </c>
      <c r="L137" s="74">
        <v>3.312714649254981</v>
      </c>
      <c r="M137" s="74">
        <v>11.180051418907491</v>
      </c>
      <c r="N137" s="74">
        <v>3.5309551336717422</v>
      </c>
      <c r="O137" s="74" t="s">
        <v>122</v>
      </c>
      <c r="P137" s="74" t="s">
        <v>122</v>
      </c>
      <c r="Q137" s="74" t="s">
        <v>122</v>
      </c>
      <c r="R137" s="74" t="s">
        <v>122</v>
      </c>
      <c r="S137" s="74" t="s">
        <v>122</v>
      </c>
      <c r="T137" s="74" t="s">
        <v>122</v>
      </c>
      <c r="U137" s="74" t="s">
        <v>122</v>
      </c>
      <c r="V137" s="74" t="s">
        <v>122</v>
      </c>
      <c r="W137" s="74" t="s">
        <v>122</v>
      </c>
      <c r="X137" s="74" t="s">
        <v>122</v>
      </c>
      <c r="Y137" s="74" t="s">
        <v>122</v>
      </c>
      <c r="Z137" s="74" t="s">
        <v>122</v>
      </c>
      <c r="AA137" s="74" t="s">
        <v>122</v>
      </c>
      <c r="AB137" s="74" t="s">
        <v>122</v>
      </c>
      <c r="AC137" s="74" t="s">
        <v>122</v>
      </c>
      <c r="AD137" s="74" t="s">
        <v>122</v>
      </c>
      <c r="AE137" s="74" t="s">
        <v>122</v>
      </c>
      <c r="AF137" s="74" t="s">
        <v>122</v>
      </c>
      <c r="AG137" s="74" t="s">
        <v>122</v>
      </c>
      <c r="AH137" s="74" t="s">
        <v>122</v>
      </c>
      <c r="AI137" s="74" t="s">
        <v>122</v>
      </c>
    </row>
    <row r="138" spans="1:35" s="10" customFormat="1" ht="12.75">
      <c r="A138" s="75"/>
      <c r="B138" s="75"/>
      <c r="C138" s="75"/>
      <c r="D138" s="75"/>
      <c r="E138" s="75"/>
      <c r="F138" s="75"/>
      <c r="G138" s="76">
        <v>5010004</v>
      </c>
      <c r="H138" s="77" t="s">
        <v>74</v>
      </c>
      <c r="I138" s="73" t="s">
        <v>65</v>
      </c>
      <c r="J138" s="74">
        <v>0.54644747923955239</v>
      </c>
      <c r="K138" s="74">
        <v>1</v>
      </c>
      <c r="L138" s="74">
        <v>6.0594516344624892E-2</v>
      </c>
      <c r="M138" s="74">
        <v>0.20244565509381035</v>
      </c>
      <c r="N138" s="74">
        <v>6.3905238568766565E-2</v>
      </c>
      <c r="O138" s="74" t="s">
        <v>122</v>
      </c>
      <c r="P138" s="74" t="s">
        <v>122</v>
      </c>
      <c r="Q138" s="74" t="s">
        <v>122</v>
      </c>
      <c r="R138" s="74" t="s">
        <v>122</v>
      </c>
      <c r="S138" s="74" t="s">
        <v>122</v>
      </c>
      <c r="T138" s="74" t="s">
        <v>122</v>
      </c>
      <c r="U138" s="74" t="s">
        <v>122</v>
      </c>
      <c r="V138" s="74" t="s">
        <v>122</v>
      </c>
      <c r="W138" s="74" t="s">
        <v>122</v>
      </c>
      <c r="X138" s="74" t="s">
        <v>122</v>
      </c>
      <c r="Y138" s="74" t="s">
        <v>122</v>
      </c>
      <c r="Z138" s="74" t="s">
        <v>122</v>
      </c>
      <c r="AA138" s="74" t="s">
        <v>122</v>
      </c>
      <c r="AB138" s="74" t="s">
        <v>122</v>
      </c>
      <c r="AC138" s="74" t="s">
        <v>122</v>
      </c>
      <c r="AD138" s="74" t="s">
        <v>122</v>
      </c>
      <c r="AE138" s="74" t="s">
        <v>122</v>
      </c>
      <c r="AF138" s="74" t="s">
        <v>122</v>
      </c>
      <c r="AG138" s="74" t="s">
        <v>122</v>
      </c>
      <c r="AH138" s="74" t="s">
        <v>122</v>
      </c>
      <c r="AI138" s="74" t="s">
        <v>122</v>
      </c>
    </row>
    <row r="139" spans="1:35" s="10" customFormat="1" ht="12.75">
      <c r="A139" s="75"/>
      <c r="B139" s="75"/>
      <c r="C139" s="75"/>
      <c r="D139" s="75"/>
      <c r="E139" s="75"/>
      <c r="F139" s="75"/>
      <c r="G139" s="76">
        <v>5010005</v>
      </c>
      <c r="H139" s="77" t="s">
        <v>67</v>
      </c>
      <c r="I139" s="73" t="s">
        <v>64</v>
      </c>
      <c r="J139" s="74">
        <v>26.261970293333334</v>
      </c>
      <c r="K139" s="74">
        <v>51.150801787148588</v>
      </c>
      <c r="L139" s="74">
        <v>-0.1809978637200727</v>
      </c>
      <c r="M139" s="74">
        <v>7.6508877388804333</v>
      </c>
      <c r="N139" s="74">
        <v>0</v>
      </c>
      <c r="O139" s="74" t="s">
        <v>122</v>
      </c>
      <c r="P139" s="74" t="s">
        <v>122</v>
      </c>
      <c r="Q139" s="74" t="s">
        <v>122</v>
      </c>
      <c r="R139" s="74" t="s">
        <v>122</v>
      </c>
      <c r="S139" s="74" t="s">
        <v>122</v>
      </c>
      <c r="T139" s="74" t="s">
        <v>122</v>
      </c>
      <c r="U139" s="74" t="s">
        <v>122</v>
      </c>
      <c r="V139" s="74" t="s">
        <v>122</v>
      </c>
      <c r="W139" s="74" t="s">
        <v>122</v>
      </c>
      <c r="X139" s="74" t="s">
        <v>122</v>
      </c>
      <c r="Y139" s="74" t="s">
        <v>122</v>
      </c>
      <c r="Z139" s="74" t="s">
        <v>122</v>
      </c>
      <c r="AA139" s="74" t="s">
        <v>122</v>
      </c>
      <c r="AB139" s="74" t="s">
        <v>122</v>
      </c>
      <c r="AC139" s="74" t="s">
        <v>122</v>
      </c>
      <c r="AD139" s="74" t="s">
        <v>122</v>
      </c>
      <c r="AE139" s="74" t="s">
        <v>122</v>
      </c>
      <c r="AF139" s="74" t="s">
        <v>122</v>
      </c>
      <c r="AG139" s="74" t="s">
        <v>122</v>
      </c>
      <c r="AH139" s="74" t="s">
        <v>122</v>
      </c>
      <c r="AI139" s="74" t="s">
        <v>122</v>
      </c>
    </row>
    <row r="140" spans="1:35" s="10" customFormat="1" ht="12.75">
      <c r="A140" s="75"/>
      <c r="B140" s="75"/>
      <c r="C140" s="75"/>
      <c r="D140" s="75"/>
      <c r="E140" s="75"/>
      <c r="F140" s="75"/>
      <c r="G140" s="76">
        <v>5010006</v>
      </c>
      <c r="H140" s="77" t="s">
        <v>68</v>
      </c>
      <c r="I140" s="73" t="s">
        <v>66</v>
      </c>
      <c r="J140" s="74">
        <v>0.51548439383744371</v>
      </c>
      <c r="K140" s="74">
        <v>1</v>
      </c>
      <c r="L140" s="74">
        <v>-3.5367383309353952E-3</v>
      </c>
      <c r="M140" s="74">
        <v>0.14799828204702664</v>
      </c>
      <c r="N140" s="74">
        <v>0</v>
      </c>
      <c r="O140" s="74" t="s">
        <v>122</v>
      </c>
      <c r="P140" s="74" t="s">
        <v>122</v>
      </c>
      <c r="Q140" s="74" t="s">
        <v>122</v>
      </c>
      <c r="R140" s="74" t="s">
        <v>122</v>
      </c>
      <c r="S140" s="74" t="s">
        <v>122</v>
      </c>
      <c r="T140" s="74" t="s">
        <v>122</v>
      </c>
      <c r="U140" s="74" t="s">
        <v>122</v>
      </c>
      <c r="V140" s="74" t="s">
        <v>122</v>
      </c>
      <c r="W140" s="74" t="s">
        <v>122</v>
      </c>
      <c r="X140" s="74" t="s">
        <v>122</v>
      </c>
      <c r="Y140" s="74" t="s">
        <v>122</v>
      </c>
      <c r="Z140" s="74" t="s">
        <v>122</v>
      </c>
      <c r="AA140" s="74" t="s">
        <v>122</v>
      </c>
      <c r="AB140" s="74" t="s">
        <v>122</v>
      </c>
      <c r="AC140" s="74" t="s">
        <v>122</v>
      </c>
      <c r="AD140" s="74" t="s">
        <v>122</v>
      </c>
      <c r="AE140" s="74" t="s">
        <v>122</v>
      </c>
      <c r="AF140" s="74" t="s">
        <v>122</v>
      </c>
      <c r="AG140" s="74" t="s">
        <v>122</v>
      </c>
      <c r="AH140" s="74" t="s">
        <v>122</v>
      </c>
      <c r="AI140" s="74" t="s">
        <v>122</v>
      </c>
    </row>
    <row r="141" spans="1:35" s="1" customFormat="1" ht="12.75" customHeight="1" thickBo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s="10" customFormat="1" ht="13.5" thickTop="1">
      <c r="A142" s="4" t="s">
        <v>208</v>
      </c>
      <c r="B142" s="5"/>
      <c r="C142" s="5"/>
      <c r="D142" s="5"/>
      <c r="E142" s="5"/>
      <c r="F142" s="5"/>
      <c r="G142" s="6"/>
      <c r="H142" s="7"/>
      <c r="I142" s="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s="10" customFormat="1" ht="12.75">
      <c r="A143" s="11" t="s">
        <v>2</v>
      </c>
      <c r="B143" s="12" t="s">
        <v>126</v>
      </c>
      <c r="C143" s="13" t="s">
        <v>127</v>
      </c>
      <c r="D143" s="14" t="s">
        <v>5</v>
      </c>
      <c r="E143" s="15" t="s">
        <v>6</v>
      </c>
      <c r="F143" s="16">
        <v>1316</v>
      </c>
      <c r="G143" s="17"/>
      <c r="H143" s="18" t="s">
        <v>7</v>
      </c>
      <c r="I143" s="19" t="s">
        <v>0</v>
      </c>
      <c r="J143" s="19" t="s">
        <v>8</v>
      </c>
      <c r="K143" s="19" t="s">
        <v>191</v>
      </c>
      <c r="L143" s="19" t="s">
        <v>192</v>
      </c>
      <c r="M143" s="19" t="s">
        <v>193</v>
      </c>
      <c r="N143" s="19" t="s">
        <v>194</v>
      </c>
      <c r="O143" s="19"/>
      <c r="P143" s="19"/>
      <c r="Q143" s="19"/>
      <c r="R143" s="19"/>
      <c r="S143" s="19"/>
      <c r="T143" s="19"/>
      <c r="U143" s="19"/>
      <c r="V143" s="19"/>
      <c r="W143" s="20"/>
      <c r="X143" s="20"/>
      <c r="Y143" s="20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s="31" customFormat="1" ht="12.75">
      <c r="A144" s="22" t="s">
        <v>19</v>
      </c>
      <c r="B144" s="23" t="s">
        <v>209</v>
      </c>
      <c r="C144" s="24"/>
      <c r="D144" s="25" t="s">
        <v>21</v>
      </c>
      <c r="E144" s="24">
        <v>37</v>
      </c>
      <c r="F144" s="23" t="s">
        <v>22</v>
      </c>
      <c r="G144" s="26"/>
      <c r="H144" s="27" t="s">
        <v>23</v>
      </c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9"/>
      <c r="X144" s="29"/>
      <c r="Y144" s="29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1:35" s="10" customFormat="1" ht="12.75">
      <c r="A145" s="32" t="s">
        <v>24</v>
      </c>
      <c r="B145" s="33" t="s">
        <v>94</v>
      </c>
      <c r="C145" s="34"/>
      <c r="D145" s="35" t="s">
        <v>26</v>
      </c>
      <c r="E145" s="34">
        <v>151.25</v>
      </c>
      <c r="F145" s="36" t="s">
        <v>27</v>
      </c>
      <c r="G145" s="17"/>
      <c r="H145" s="37" t="s">
        <v>28</v>
      </c>
      <c r="I145" s="38"/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/>
      <c r="P145" s="39"/>
      <c r="Q145" s="39"/>
      <c r="R145" s="39"/>
      <c r="S145" s="39"/>
      <c r="T145" s="39"/>
      <c r="U145" s="39"/>
      <c r="V145" s="39"/>
      <c r="W145" s="40"/>
      <c r="X145" s="40"/>
      <c r="Y145" s="40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s="10" customFormat="1" ht="12.75">
      <c r="A146" s="32" t="s">
        <v>29</v>
      </c>
      <c r="B146" s="33" t="s">
        <v>78</v>
      </c>
      <c r="C146" s="34"/>
      <c r="D146" s="35" t="s">
        <v>30</v>
      </c>
      <c r="E146" s="34">
        <v>2.0895999999999999</v>
      </c>
      <c r="F146" s="36" t="s">
        <v>31</v>
      </c>
      <c r="G146" s="17"/>
      <c r="H146" s="41" t="s">
        <v>32</v>
      </c>
      <c r="I146" s="41"/>
      <c r="J146" s="41">
        <v>0</v>
      </c>
      <c r="K146" s="41">
        <v>5</v>
      </c>
      <c r="L146" s="41">
        <v>1</v>
      </c>
      <c r="M146" s="41">
        <v>20</v>
      </c>
      <c r="N146" s="41">
        <v>1</v>
      </c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2"/>
      <c r="AB146" s="42"/>
      <c r="AC146" s="42"/>
      <c r="AD146" s="42"/>
      <c r="AE146" s="42"/>
      <c r="AF146" s="42"/>
      <c r="AG146" s="42"/>
      <c r="AH146" s="42"/>
      <c r="AI146" s="42"/>
    </row>
    <row r="147" spans="1:35" s="10" customFormat="1" ht="12.75">
      <c r="A147" s="32" t="s">
        <v>33</v>
      </c>
      <c r="B147" s="33"/>
      <c r="C147" s="34"/>
      <c r="D147" s="35" t="s">
        <v>34</v>
      </c>
      <c r="E147" s="34">
        <v>1.6999999999999999E-3</v>
      </c>
      <c r="F147" s="36" t="s">
        <v>31</v>
      </c>
      <c r="G147" s="17"/>
      <c r="H147" s="41" t="s">
        <v>35</v>
      </c>
      <c r="I147" s="41"/>
      <c r="J147" s="43">
        <v>4.6817129629629632E-2</v>
      </c>
      <c r="K147" s="43">
        <v>5.9629629629629623E-2</v>
      </c>
      <c r="L147" s="43">
        <v>6.7650462962962968E-2</v>
      </c>
      <c r="M147" s="43">
        <v>7.1134259259259258E-2</v>
      </c>
      <c r="N147" s="43">
        <v>7.6481481481481484E-2</v>
      </c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4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s="10" customFormat="1" ht="12.75">
      <c r="A148" s="32" t="s">
        <v>36</v>
      </c>
      <c r="B148" s="45">
        <v>4</v>
      </c>
      <c r="C148" s="34"/>
      <c r="D148" s="35" t="s">
        <v>37</v>
      </c>
      <c r="E148" s="34">
        <v>83.1</v>
      </c>
      <c r="F148" s="36" t="s">
        <v>38</v>
      </c>
      <c r="G148" s="17"/>
      <c r="H148" s="41" t="s">
        <v>39</v>
      </c>
      <c r="I148" s="43"/>
      <c r="J148" s="43">
        <v>4.8888888888888891E-2</v>
      </c>
      <c r="K148" s="43">
        <v>6.0497685185185189E-2</v>
      </c>
      <c r="L148" s="43">
        <v>6.8749999999999992E-2</v>
      </c>
      <c r="M148" s="43">
        <v>7.2638888888888892E-2</v>
      </c>
      <c r="N148" s="43">
        <v>7.7939814814814809E-2</v>
      </c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6"/>
      <c r="AA148" s="39"/>
      <c r="AB148" s="39"/>
      <c r="AC148" s="39"/>
      <c r="AD148" s="39"/>
      <c r="AE148" s="39"/>
      <c r="AF148" s="39"/>
      <c r="AG148" s="39"/>
      <c r="AH148" s="39"/>
      <c r="AI148" s="39"/>
    </row>
    <row r="149" spans="1:35" s="10" customFormat="1" ht="12.75">
      <c r="A149" s="32" t="s">
        <v>40</v>
      </c>
      <c r="B149" s="47">
        <v>7</v>
      </c>
      <c r="C149" s="34"/>
      <c r="D149" s="35" t="s">
        <v>41</v>
      </c>
      <c r="E149" s="34">
        <v>0.89</v>
      </c>
      <c r="F149" s="34"/>
      <c r="G149" s="17"/>
      <c r="H149" s="41" t="s">
        <v>42</v>
      </c>
      <c r="I149" s="43"/>
      <c r="J149" s="41">
        <v>90</v>
      </c>
      <c r="K149" s="41">
        <v>37</v>
      </c>
      <c r="L149" s="41">
        <v>48</v>
      </c>
      <c r="M149" s="41">
        <v>65</v>
      </c>
      <c r="N149" s="41">
        <v>61</v>
      </c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s="10" customFormat="1" ht="12.75">
      <c r="A150" s="36" t="s">
        <v>43</v>
      </c>
      <c r="B150" s="48">
        <v>1.5</v>
      </c>
      <c r="C150" s="49" t="s">
        <v>44</v>
      </c>
      <c r="D150" s="35" t="s">
        <v>45</v>
      </c>
      <c r="E150" s="45" t="s">
        <v>210</v>
      </c>
      <c r="F150" s="34"/>
      <c r="G150" s="17"/>
      <c r="H150" s="50" t="s">
        <v>130</v>
      </c>
      <c r="I150" s="51" t="s">
        <v>27</v>
      </c>
      <c r="J150" s="52">
        <v>125.01949999999999</v>
      </c>
      <c r="K150" s="52">
        <v>87.803799999999995</v>
      </c>
      <c r="L150" s="52">
        <v>71.0304</v>
      </c>
      <c r="M150" s="52">
        <v>67.672899999999998</v>
      </c>
      <c r="N150" s="52">
        <v>65.369299999999996</v>
      </c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</row>
    <row r="151" spans="1:35" s="10" customFormat="1" ht="12.75">
      <c r="A151" s="32" t="s">
        <v>48</v>
      </c>
      <c r="B151" s="53">
        <v>3</v>
      </c>
      <c r="C151" s="49" t="s">
        <v>49</v>
      </c>
      <c r="D151" s="54" t="s">
        <v>50</v>
      </c>
      <c r="E151" s="55">
        <v>-2.0041000000000002</v>
      </c>
      <c r="F151" s="36" t="s">
        <v>51</v>
      </c>
      <c r="G151" s="17"/>
      <c r="H151" s="56" t="s">
        <v>131</v>
      </c>
      <c r="I151" s="57" t="s">
        <v>51</v>
      </c>
      <c r="J151" s="58">
        <v>34.988199999999999</v>
      </c>
      <c r="K151" s="58">
        <v>48.896599999999999</v>
      </c>
      <c r="L151" s="58">
        <v>6.9180000000000001</v>
      </c>
      <c r="M151" s="58">
        <v>15.357100000000001</v>
      </c>
      <c r="N151" s="58">
        <v>3.6219999999999999</v>
      </c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</row>
    <row r="152" spans="1:35" s="10" customFormat="1" ht="12.75">
      <c r="A152" s="59" t="s">
        <v>53</v>
      </c>
      <c r="B152" s="60">
        <v>2</v>
      </c>
      <c r="C152" s="49" t="s">
        <v>54</v>
      </c>
      <c r="D152" s="54" t="s">
        <v>55</v>
      </c>
      <c r="E152" s="34">
        <v>2.63E-2</v>
      </c>
      <c r="F152" s="34"/>
      <c r="G152" s="17"/>
      <c r="H152" s="61"/>
      <c r="I152" s="61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s="10" customFormat="1" ht="12.75">
      <c r="A153" s="34"/>
      <c r="B153" s="34"/>
      <c r="C153" s="34"/>
      <c r="D153" s="34"/>
      <c r="E153" s="34"/>
      <c r="F153" s="63"/>
      <c r="G153" s="17"/>
      <c r="H153" s="61"/>
      <c r="I153" s="61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s="10" customFormat="1" ht="12.75">
      <c r="A154" s="34"/>
      <c r="B154" s="34"/>
      <c r="C154" s="34"/>
      <c r="D154" s="34"/>
      <c r="E154" s="34"/>
      <c r="F154" s="34"/>
      <c r="G154" s="17"/>
      <c r="H154" s="61"/>
      <c r="I154" s="61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s="1" customFormat="1" ht="13.5" thickBot="1">
      <c r="A155" s="34"/>
      <c r="B155" s="34"/>
      <c r="C155" s="34"/>
      <c r="D155" s="34"/>
      <c r="E155" s="34"/>
      <c r="F155" s="34"/>
      <c r="G155" s="17"/>
      <c r="H155" s="61"/>
      <c r="I155" s="27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s="10" customFormat="1" ht="12.75">
      <c r="A156" s="64"/>
      <c r="B156" s="65"/>
      <c r="C156" s="65"/>
      <c r="D156" s="64"/>
      <c r="E156" s="65"/>
      <c r="F156" s="65"/>
      <c r="G156" s="66"/>
      <c r="H156" s="67" t="s">
        <v>56</v>
      </c>
      <c r="I156" s="68" t="s">
        <v>57</v>
      </c>
      <c r="J156" s="69">
        <v>0</v>
      </c>
      <c r="K156" s="69">
        <v>5</v>
      </c>
      <c r="L156" s="69">
        <v>6</v>
      </c>
      <c r="M156" s="69">
        <v>26</v>
      </c>
      <c r="N156" s="69">
        <v>27</v>
      </c>
      <c r="O156" s="69" t="s">
        <v>122</v>
      </c>
      <c r="P156" s="69" t="s">
        <v>122</v>
      </c>
      <c r="Q156" s="69" t="s">
        <v>122</v>
      </c>
      <c r="R156" s="69" t="s">
        <v>122</v>
      </c>
      <c r="S156" s="69" t="s">
        <v>122</v>
      </c>
      <c r="T156" s="69" t="s">
        <v>122</v>
      </c>
      <c r="U156" s="69" t="s">
        <v>122</v>
      </c>
      <c r="V156" s="69" t="s">
        <v>122</v>
      </c>
      <c r="W156" s="69" t="s">
        <v>122</v>
      </c>
      <c r="X156" s="69" t="s">
        <v>122</v>
      </c>
      <c r="Y156" s="69" t="s">
        <v>122</v>
      </c>
      <c r="Z156" s="69" t="s">
        <v>122</v>
      </c>
      <c r="AA156" s="69" t="s">
        <v>122</v>
      </c>
      <c r="AB156" s="69" t="s">
        <v>122</v>
      </c>
      <c r="AC156" s="69" t="s">
        <v>122</v>
      </c>
      <c r="AD156" s="69" t="s">
        <v>122</v>
      </c>
      <c r="AE156" s="69" t="s">
        <v>122</v>
      </c>
      <c r="AF156" s="69" t="s">
        <v>122</v>
      </c>
      <c r="AG156" s="69" t="s">
        <v>122</v>
      </c>
      <c r="AH156" s="69" t="s">
        <v>122</v>
      </c>
      <c r="AI156" s="69" t="s">
        <v>122</v>
      </c>
    </row>
    <row r="157" spans="1:35" s="1" customFormat="1" ht="12.75">
      <c r="A157" s="70" t="s">
        <v>58</v>
      </c>
      <c r="B157" s="17">
        <v>4070000</v>
      </c>
      <c r="C157" s="37"/>
      <c r="D157" s="37"/>
      <c r="E157" s="37"/>
      <c r="F157" s="41"/>
      <c r="G157" s="71"/>
      <c r="H157" s="72" t="s">
        <v>59</v>
      </c>
      <c r="I157" s="73" t="s">
        <v>44</v>
      </c>
      <c r="J157" s="74">
        <v>1.5</v>
      </c>
      <c r="K157" s="74">
        <v>1.4962500000000001</v>
      </c>
      <c r="L157" s="74">
        <v>1.4955000000000001</v>
      </c>
      <c r="M157" s="74">
        <v>1.4804999999999999</v>
      </c>
      <c r="N157" s="74">
        <v>1.4797499999999999</v>
      </c>
      <c r="O157" s="74" t="s">
        <v>122</v>
      </c>
      <c r="P157" s="74" t="s">
        <v>122</v>
      </c>
      <c r="Q157" s="74" t="s">
        <v>122</v>
      </c>
      <c r="R157" s="74" t="s">
        <v>122</v>
      </c>
      <c r="S157" s="74" t="s">
        <v>122</v>
      </c>
      <c r="T157" s="74" t="s">
        <v>122</v>
      </c>
      <c r="U157" s="74" t="s">
        <v>122</v>
      </c>
      <c r="V157" s="74" t="s">
        <v>122</v>
      </c>
      <c r="W157" s="74" t="s">
        <v>122</v>
      </c>
      <c r="X157" s="74" t="s">
        <v>122</v>
      </c>
      <c r="Y157" s="74" t="s">
        <v>122</v>
      </c>
      <c r="Z157" s="74" t="s">
        <v>122</v>
      </c>
      <c r="AA157" s="74" t="s">
        <v>122</v>
      </c>
      <c r="AB157" s="74" t="s">
        <v>122</v>
      </c>
      <c r="AC157" s="74" t="s">
        <v>122</v>
      </c>
      <c r="AD157" s="74" t="s">
        <v>122</v>
      </c>
      <c r="AE157" s="74" t="s">
        <v>122</v>
      </c>
      <c r="AF157" s="74" t="s">
        <v>122</v>
      </c>
      <c r="AG157" s="74" t="s">
        <v>122</v>
      </c>
      <c r="AH157" s="74" t="s">
        <v>122</v>
      </c>
      <c r="AI157" s="74" t="s">
        <v>122</v>
      </c>
    </row>
    <row r="158" spans="1:35" s="10" customFormat="1" ht="12.75">
      <c r="A158" s="75"/>
      <c r="B158" s="75"/>
      <c r="C158" s="75"/>
      <c r="D158" s="75"/>
      <c r="E158" s="75"/>
      <c r="F158" s="75"/>
      <c r="G158" s="76">
        <v>4070001</v>
      </c>
      <c r="H158" s="77" t="s">
        <v>71</v>
      </c>
      <c r="I158" s="73" t="s">
        <v>27</v>
      </c>
      <c r="J158" s="74">
        <v>125.01949999999999</v>
      </c>
      <c r="K158" s="74">
        <v>87.803799999999995</v>
      </c>
      <c r="L158" s="74">
        <v>71.0304</v>
      </c>
      <c r="M158" s="74">
        <v>67.672899999999998</v>
      </c>
      <c r="N158" s="74">
        <v>65.369299999999996</v>
      </c>
      <c r="O158" s="74" t="s">
        <v>122</v>
      </c>
      <c r="P158" s="74" t="s">
        <v>122</v>
      </c>
      <c r="Q158" s="74" t="s">
        <v>122</v>
      </c>
      <c r="R158" s="74" t="s">
        <v>122</v>
      </c>
      <c r="S158" s="74" t="s">
        <v>122</v>
      </c>
      <c r="T158" s="74" t="s">
        <v>122</v>
      </c>
      <c r="U158" s="74" t="s">
        <v>122</v>
      </c>
      <c r="V158" s="74" t="s">
        <v>122</v>
      </c>
      <c r="W158" s="74" t="s">
        <v>122</v>
      </c>
      <c r="X158" s="74" t="s">
        <v>122</v>
      </c>
      <c r="Y158" s="74" t="s">
        <v>122</v>
      </c>
      <c r="Z158" s="74" t="s">
        <v>122</v>
      </c>
      <c r="AA158" s="74" t="s">
        <v>122</v>
      </c>
      <c r="AB158" s="74" t="s">
        <v>122</v>
      </c>
      <c r="AC158" s="74" t="s">
        <v>122</v>
      </c>
      <c r="AD158" s="74" t="s">
        <v>122</v>
      </c>
      <c r="AE158" s="74" t="s">
        <v>122</v>
      </c>
      <c r="AF158" s="74" t="s">
        <v>122</v>
      </c>
      <c r="AG158" s="74" t="s">
        <v>122</v>
      </c>
      <c r="AH158" s="74" t="s">
        <v>122</v>
      </c>
      <c r="AI158" s="74" t="s">
        <v>122</v>
      </c>
    </row>
    <row r="159" spans="1:35" s="10" customFormat="1" ht="12.75">
      <c r="A159" s="70" t="s">
        <v>60</v>
      </c>
      <c r="B159" s="75">
        <v>3.9068874100000004</v>
      </c>
      <c r="C159" s="75"/>
      <c r="D159" s="70" t="s">
        <v>61</v>
      </c>
      <c r="E159" s="75">
        <v>48.591460060000003</v>
      </c>
      <c r="F159" s="75"/>
      <c r="G159" s="76">
        <v>4070002</v>
      </c>
      <c r="H159" s="77" t="s">
        <v>72</v>
      </c>
      <c r="I159" s="73" t="s">
        <v>51</v>
      </c>
      <c r="J159" s="74">
        <v>33.704287149999999</v>
      </c>
      <c r="K159" s="74">
        <v>48.591460060000003</v>
      </c>
      <c r="L159" s="74">
        <v>7.05400048</v>
      </c>
      <c r="M159" s="74">
        <v>15.581402730000001</v>
      </c>
      <c r="N159" s="74">
        <v>3.9068874100000004</v>
      </c>
      <c r="O159" s="74" t="s">
        <v>122</v>
      </c>
      <c r="P159" s="74" t="s">
        <v>122</v>
      </c>
      <c r="Q159" s="74" t="s">
        <v>122</v>
      </c>
      <c r="R159" s="74" t="s">
        <v>122</v>
      </c>
      <c r="S159" s="74" t="s">
        <v>122</v>
      </c>
      <c r="T159" s="74" t="s">
        <v>122</v>
      </c>
      <c r="U159" s="74" t="s">
        <v>122</v>
      </c>
      <c r="V159" s="74" t="s">
        <v>122</v>
      </c>
      <c r="W159" s="74" t="s">
        <v>122</v>
      </c>
      <c r="X159" s="74" t="s">
        <v>122</v>
      </c>
      <c r="Y159" s="74" t="s">
        <v>122</v>
      </c>
      <c r="Z159" s="74" t="s">
        <v>122</v>
      </c>
      <c r="AA159" s="74" t="s">
        <v>122</v>
      </c>
      <c r="AB159" s="74" t="s">
        <v>122</v>
      </c>
      <c r="AC159" s="74" t="s">
        <v>122</v>
      </c>
      <c r="AD159" s="74" t="s">
        <v>122</v>
      </c>
      <c r="AE159" s="74" t="s">
        <v>122</v>
      </c>
      <c r="AF159" s="74" t="s">
        <v>122</v>
      </c>
      <c r="AG159" s="74" t="s">
        <v>122</v>
      </c>
      <c r="AH159" s="74" t="s">
        <v>122</v>
      </c>
      <c r="AI159" s="74" t="s">
        <v>122</v>
      </c>
    </row>
    <row r="160" spans="1:35" s="10" customFormat="1" ht="12.75">
      <c r="A160" s="70" t="s">
        <v>123</v>
      </c>
      <c r="B160" s="75">
        <v>-2.0041000000000002</v>
      </c>
      <c r="C160" s="75"/>
      <c r="D160" s="70" t="s">
        <v>124</v>
      </c>
      <c r="E160" s="75">
        <v>2.63E-2</v>
      </c>
      <c r="F160" s="75"/>
      <c r="G160" s="76">
        <v>4070003</v>
      </c>
      <c r="H160" s="77" t="s">
        <v>73</v>
      </c>
      <c r="I160" s="73" t="s">
        <v>64</v>
      </c>
      <c r="J160" s="74">
        <v>22.469524766666666</v>
      </c>
      <c r="K160" s="74">
        <v>32.475495445279869</v>
      </c>
      <c r="L160" s="74">
        <v>4.7168174389836173</v>
      </c>
      <c r="M160" s="74">
        <v>10.524419270516718</v>
      </c>
      <c r="N160" s="74">
        <v>2.6402347761446197</v>
      </c>
      <c r="O160" s="74" t="s">
        <v>122</v>
      </c>
      <c r="P160" s="74" t="s">
        <v>122</v>
      </c>
      <c r="Q160" s="74" t="s">
        <v>122</v>
      </c>
      <c r="R160" s="74" t="s">
        <v>122</v>
      </c>
      <c r="S160" s="74" t="s">
        <v>122</v>
      </c>
      <c r="T160" s="74" t="s">
        <v>122</v>
      </c>
      <c r="U160" s="74" t="s">
        <v>122</v>
      </c>
      <c r="V160" s="74" t="s">
        <v>122</v>
      </c>
      <c r="W160" s="74" t="s">
        <v>122</v>
      </c>
      <c r="X160" s="74" t="s">
        <v>122</v>
      </c>
      <c r="Y160" s="74" t="s">
        <v>122</v>
      </c>
      <c r="Z160" s="74" t="s">
        <v>122</v>
      </c>
      <c r="AA160" s="74" t="s">
        <v>122</v>
      </c>
      <c r="AB160" s="74" t="s">
        <v>122</v>
      </c>
      <c r="AC160" s="74" t="s">
        <v>122</v>
      </c>
      <c r="AD160" s="74" t="s">
        <v>122</v>
      </c>
      <c r="AE160" s="74" t="s">
        <v>122</v>
      </c>
      <c r="AF160" s="74" t="s">
        <v>122</v>
      </c>
      <c r="AG160" s="74" t="s">
        <v>122</v>
      </c>
      <c r="AH160" s="74" t="s">
        <v>122</v>
      </c>
      <c r="AI160" s="74" t="s">
        <v>122</v>
      </c>
    </row>
    <row r="161" spans="1:35" s="10" customFormat="1" ht="12.75">
      <c r="A161" s="75"/>
      <c r="B161" s="75"/>
      <c r="C161" s="75"/>
      <c r="D161" s="75"/>
      <c r="E161" s="75"/>
      <c r="F161" s="75"/>
      <c r="G161" s="76">
        <v>4070004</v>
      </c>
      <c r="H161" s="77" t="s">
        <v>74</v>
      </c>
      <c r="I161" s="73" t="s">
        <v>65</v>
      </c>
      <c r="J161" s="74">
        <v>0.69362573399487182</v>
      </c>
      <c r="K161" s="74">
        <v>1</v>
      </c>
      <c r="L161" s="74">
        <v>0.14516955183667721</v>
      </c>
      <c r="M161" s="74">
        <v>0.32066134071213992</v>
      </c>
      <c r="N161" s="74">
        <v>8.040275812202051E-2</v>
      </c>
      <c r="O161" s="74" t="s">
        <v>122</v>
      </c>
      <c r="P161" s="74" t="s">
        <v>122</v>
      </c>
      <c r="Q161" s="74" t="s">
        <v>122</v>
      </c>
      <c r="R161" s="74" t="s">
        <v>122</v>
      </c>
      <c r="S161" s="74" t="s">
        <v>122</v>
      </c>
      <c r="T161" s="74" t="s">
        <v>122</v>
      </c>
      <c r="U161" s="74" t="s">
        <v>122</v>
      </c>
      <c r="V161" s="74" t="s">
        <v>122</v>
      </c>
      <c r="W161" s="74" t="s">
        <v>122</v>
      </c>
      <c r="X161" s="74" t="s">
        <v>122</v>
      </c>
      <c r="Y161" s="74" t="s">
        <v>122</v>
      </c>
      <c r="Z161" s="74" t="s">
        <v>122</v>
      </c>
      <c r="AA161" s="74" t="s">
        <v>122</v>
      </c>
      <c r="AB161" s="74" t="s">
        <v>122</v>
      </c>
      <c r="AC161" s="74" t="s">
        <v>122</v>
      </c>
      <c r="AD161" s="74" t="s">
        <v>122</v>
      </c>
      <c r="AE161" s="74" t="s">
        <v>122</v>
      </c>
      <c r="AF161" s="74" t="s">
        <v>122</v>
      </c>
      <c r="AG161" s="74" t="s">
        <v>122</v>
      </c>
      <c r="AH161" s="74" t="s">
        <v>122</v>
      </c>
      <c r="AI161" s="74" t="s">
        <v>122</v>
      </c>
    </row>
    <row r="162" spans="1:35" s="10" customFormat="1" ht="12.75">
      <c r="A162" s="75"/>
      <c r="B162" s="75"/>
      <c r="C162" s="75"/>
      <c r="D162" s="75"/>
      <c r="E162" s="75"/>
      <c r="F162" s="75"/>
      <c r="G162" s="76">
        <v>4070005</v>
      </c>
      <c r="H162" s="77" t="s">
        <v>67</v>
      </c>
      <c r="I162" s="73" t="s">
        <v>64</v>
      </c>
      <c r="J162" s="74">
        <v>19.86493316</v>
      </c>
      <c r="K162" s="74">
        <v>29.86437604010025</v>
      </c>
      <c r="L162" s="74">
        <v>2.1043885456369105</v>
      </c>
      <c r="M162" s="74">
        <v>7.8855219993245536</v>
      </c>
      <c r="N162" s="74">
        <v>0</v>
      </c>
      <c r="O162" s="74" t="s">
        <v>122</v>
      </c>
      <c r="P162" s="74" t="s">
        <v>122</v>
      </c>
      <c r="Q162" s="74" t="s">
        <v>122</v>
      </c>
      <c r="R162" s="74" t="s">
        <v>122</v>
      </c>
      <c r="S162" s="74" t="s">
        <v>122</v>
      </c>
      <c r="T162" s="74" t="s">
        <v>122</v>
      </c>
      <c r="U162" s="74" t="s">
        <v>122</v>
      </c>
      <c r="V162" s="74" t="s">
        <v>122</v>
      </c>
      <c r="W162" s="74" t="s">
        <v>122</v>
      </c>
      <c r="X162" s="74" t="s">
        <v>122</v>
      </c>
      <c r="Y162" s="74" t="s">
        <v>122</v>
      </c>
      <c r="Z162" s="74" t="s">
        <v>122</v>
      </c>
      <c r="AA162" s="74" t="s">
        <v>122</v>
      </c>
      <c r="AB162" s="74" t="s">
        <v>122</v>
      </c>
      <c r="AC162" s="74" t="s">
        <v>122</v>
      </c>
      <c r="AD162" s="74" t="s">
        <v>122</v>
      </c>
      <c r="AE162" s="74" t="s">
        <v>122</v>
      </c>
      <c r="AF162" s="74" t="s">
        <v>122</v>
      </c>
      <c r="AG162" s="74" t="s">
        <v>122</v>
      </c>
      <c r="AH162" s="74" t="s">
        <v>122</v>
      </c>
      <c r="AI162" s="74" t="s">
        <v>122</v>
      </c>
    </row>
    <row r="163" spans="1:35" s="10" customFormat="1" ht="12.75">
      <c r="A163" s="75"/>
      <c r="B163" s="75"/>
      <c r="C163" s="75"/>
      <c r="D163" s="75"/>
      <c r="E163" s="75"/>
      <c r="F163" s="75"/>
      <c r="G163" s="76">
        <v>4070006</v>
      </c>
      <c r="H163" s="77" t="s">
        <v>68</v>
      </c>
      <c r="I163" s="73" t="s">
        <v>66</v>
      </c>
      <c r="J163" s="74">
        <v>0.66683864190429942</v>
      </c>
      <c r="K163" s="74">
        <v>1</v>
      </c>
      <c r="L163" s="74">
        <v>7.0429521496162273E-2</v>
      </c>
      <c r="M163" s="74">
        <v>0.26126500999445051</v>
      </c>
      <c r="N163" s="74">
        <v>0</v>
      </c>
      <c r="O163" s="74" t="s">
        <v>122</v>
      </c>
      <c r="P163" s="74" t="s">
        <v>122</v>
      </c>
      <c r="Q163" s="74" t="s">
        <v>122</v>
      </c>
      <c r="R163" s="74" t="s">
        <v>122</v>
      </c>
      <c r="S163" s="74" t="s">
        <v>122</v>
      </c>
      <c r="T163" s="74" t="s">
        <v>122</v>
      </c>
      <c r="U163" s="74" t="s">
        <v>122</v>
      </c>
      <c r="V163" s="74" t="s">
        <v>122</v>
      </c>
      <c r="W163" s="74" t="s">
        <v>122</v>
      </c>
      <c r="X163" s="74" t="s">
        <v>122</v>
      </c>
      <c r="Y163" s="74" t="s">
        <v>122</v>
      </c>
      <c r="Z163" s="74" t="s">
        <v>122</v>
      </c>
      <c r="AA163" s="74" t="s">
        <v>122</v>
      </c>
      <c r="AB163" s="74" t="s">
        <v>122</v>
      </c>
      <c r="AC163" s="74" t="s">
        <v>122</v>
      </c>
      <c r="AD163" s="74" t="s">
        <v>122</v>
      </c>
      <c r="AE163" s="74" t="s">
        <v>122</v>
      </c>
      <c r="AF163" s="74" t="s">
        <v>122</v>
      </c>
      <c r="AG163" s="74" t="s">
        <v>122</v>
      </c>
      <c r="AH163" s="74" t="s">
        <v>122</v>
      </c>
      <c r="AI163" s="74" t="s">
        <v>122</v>
      </c>
    </row>
    <row r="164" spans="1:35" s="1" customFormat="1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6" spans="1:35" ht="16.5" thickBot="1">
      <c r="E166" s="85" t="s">
        <v>195</v>
      </c>
      <c r="I166" s="96" t="s">
        <v>136</v>
      </c>
      <c r="J166" s="96"/>
      <c r="K166" s="96"/>
      <c r="L166" s="96"/>
      <c r="M166" s="96"/>
    </row>
    <row r="167" spans="1:35">
      <c r="D167" s="82" t="s">
        <v>45</v>
      </c>
      <c r="E167" s="82" t="s">
        <v>133</v>
      </c>
      <c r="F167" s="82" t="s">
        <v>134</v>
      </c>
      <c r="G167" s="82" t="s">
        <v>135</v>
      </c>
      <c r="H167" s="82" t="s">
        <v>132</v>
      </c>
      <c r="I167" s="79" t="s">
        <v>8</v>
      </c>
      <c r="J167" s="80" t="s">
        <v>191</v>
      </c>
      <c r="K167" s="81" t="s">
        <v>192</v>
      </c>
      <c r="L167" s="81" t="s">
        <v>193</v>
      </c>
      <c r="M167" s="81" t="s">
        <v>194</v>
      </c>
    </row>
    <row r="168" spans="1:35">
      <c r="D168" t="s">
        <v>196</v>
      </c>
      <c r="E168" s="88" t="s">
        <v>3</v>
      </c>
      <c r="F168">
        <f>B10</f>
        <v>4</v>
      </c>
      <c r="G168" s="87">
        <f>B11</f>
        <v>1</v>
      </c>
      <c r="H168" t="str">
        <f>A4</f>
        <v>2016-10-07 P1-03.DLD</v>
      </c>
      <c r="I168" s="90">
        <f>J22</f>
        <v>28.812624299999996</v>
      </c>
      <c r="J168" s="90">
        <f t="shared" ref="J168:M168" si="0">K22</f>
        <v>55.863109499832149</v>
      </c>
      <c r="K168" s="90">
        <f t="shared" si="0"/>
        <v>4.1043362231182794</v>
      </c>
      <c r="L168" s="90">
        <f t="shared" si="0"/>
        <v>12.435332892057026</v>
      </c>
      <c r="M168" s="90">
        <f t="shared" si="0"/>
        <v>2.9954595007641358</v>
      </c>
    </row>
    <row r="169" spans="1:35">
      <c r="D169" t="s">
        <v>196</v>
      </c>
      <c r="E169" s="88" t="s">
        <v>76</v>
      </c>
      <c r="F169">
        <f>B33</f>
        <v>4</v>
      </c>
      <c r="G169" s="87">
        <f>B34</f>
        <v>3</v>
      </c>
      <c r="H169" t="str">
        <f>A27</f>
        <v>2016-10-07 P2-03.DLD</v>
      </c>
      <c r="I169" s="90">
        <f>J45</f>
        <v>28.73171949333333</v>
      </c>
      <c r="J169" s="90">
        <f t="shared" ref="J169:M169" si="1">K45</f>
        <v>51.074072225579059</v>
      </c>
      <c r="K169" s="90">
        <f t="shared" si="1"/>
        <v>6.0896457968094033</v>
      </c>
      <c r="L169" s="90">
        <f t="shared" si="1"/>
        <v>9.3260490449533506</v>
      </c>
      <c r="M169" s="90">
        <f t="shared" si="1"/>
        <v>3.4247224168363881</v>
      </c>
    </row>
    <row r="170" spans="1:35">
      <c r="D170" t="s">
        <v>196</v>
      </c>
      <c r="E170" s="88" t="s">
        <v>82</v>
      </c>
      <c r="F170">
        <f>B56</f>
        <v>4</v>
      </c>
      <c r="G170" s="87">
        <f>B57</f>
        <v>5</v>
      </c>
      <c r="H170" t="str">
        <f>A50</f>
        <v>2016-10-07 P3-03.DLD</v>
      </c>
      <c r="I170" s="90">
        <f>J68</f>
        <v>33.749864000000002</v>
      </c>
      <c r="J170" s="90">
        <f t="shared" ref="J170:M170" si="2">K68</f>
        <v>66.241379320000007</v>
      </c>
      <c r="K170" s="90">
        <f t="shared" si="2"/>
        <v>4.4481789333333337</v>
      </c>
      <c r="L170" s="90">
        <f t="shared" si="2"/>
        <v>11.202659880000001</v>
      </c>
      <c r="M170" s="90">
        <f t="shared" si="2"/>
        <v>3.331159266666667</v>
      </c>
    </row>
    <row r="171" spans="1:35">
      <c r="C171" t="s">
        <v>211</v>
      </c>
      <c r="D171" t="s">
        <v>210</v>
      </c>
      <c r="E171" s="88" t="s">
        <v>98</v>
      </c>
      <c r="F171">
        <f>B79</f>
        <v>5</v>
      </c>
      <c r="G171" s="87">
        <f>B80</f>
        <v>3</v>
      </c>
      <c r="H171" t="str">
        <f>A73</f>
        <v>2016-10-07 P4-03.DLD</v>
      </c>
      <c r="I171" s="90">
        <f>J91</f>
        <v>27.018783333333335</v>
      </c>
      <c r="J171" s="90">
        <f t="shared" ref="J171:M171" si="3">K91</f>
        <v>45.966708395927228</v>
      </c>
      <c r="K171" s="90">
        <f t="shared" si="3"/>
        <v>5.7187719298245607</v>
      </c>
      <c r="L171" s="90">
        <f t="shared" si="3"/>
        <v>14.903149367088607</v>
      </c>
      <c r="M171" s="90">
        <f t="shared" si="3"/>
        <v>4.2373927727119218</v>
      </c>
    </row>
    <row r="172" spans="1:35">
      <c r="C172" t="s">
        <v>211</v>
      </c>
      <c r="D172" t="s">
        <v>210</v>
      </c>
      <c r="E172" s="88" t="s">
        <v>104</v>
      </c>
      <c r="F172">
        <f>B102</f>
        <v>5</v>
      </c>
      <c r="G172" s="87">
        <f>B103</f>
        <v>5</v>
      </c>
      <c r="H172" t="str">
        <f>A96</f>
        <v>2016-10-07 P5-02.DLD</v>
      </c>
      <c r="I172" s="90">
        <f>J114</f>
        <v>31.73286534</v>
      </c>
      <c r="J172" s="90">
        <f t="shared" ref="J172:M172" si="4">K114</f>
        <v>45.115324299347058</v>
      </c>
      <c r="K172" s="90">
        <f t="shared" si="4"/>
        <v>6.5294275515334341</v>
      </c>
      <c r="L172" s="90">
        <f t="shared" si="4"/>
        <v>12.608985962417471</v>
      </c>
      <c r="M172" s="90">
        <f t="shared" si="4"/>
        <v>4.1333678319783189</v>
      </c>
    </row>
    <row r="173" spans="1:35">
      <c r="D173" t="s">
        <v>196</v>
      </c>
      <c r="E173" s="88" t="s">
        <v>118</v>
      </c>
      <c r="F173">
        <f>B125</f>
        <v>5</v>
      </c>
      <c r="G173" s="87">
        <f>B126</f>
        <v>1</v>
      </c>
      <c r="H173" t="str">
        <f>A119</f>
        <v>2016-10-07 P6-03.DLD</v>
      </c>
      <c r="I173" s="90">
        <f>J137</f>
        <v>29.739961100000002</v>
      </c>
      <c r="J173" s="90">
        <f t="shared" ref="J173:M173" si="5">K137</f>
        <v>54.642760428380186</v>
      </c>
      <c r="K173" s="90">
        <f t="shared" si="5"/>
        <v>3.312714649254981</v>
      </c>
      <c r="L173" s="90">
        <f t="shared" si="5"/>
        <v>11.180051418907491</v>
      </c>
      <c r="M173" s="90">
        <f t="shared" si="5"/>
        <v>3.5309551336717422</v>
      </c>
    </row>
    <row r="174" spans="1:35">
      <c r="C174" t="s">
        <v>211</v>
      </c>
      <c r="D174" t="s">
        <v>210</v>
      </c>
      <c r="E174" s="88" t="s">
        <v>126</v>
      </c>
      <c r="F174">
        <f>B148</f>
        <v>4</v>
      </c>
      <c r="G174" s="87">
        <f>B149</f>
        <v>7</v>
      </c>
      <c r="H174" t="str">
        <f>A142</f>
        <v>2016-10-07 P7-02.DLD</v>
      </c>
      <c r="I174" s="90">
        <f>J160</f>
        <v>22.469524766666666</v>
      </c>
      <c r="J174" s="90">
        <f t="shared" ref="J174:M174" si="6">K160</f>
        <v>32.475495445279869</v>
      </c>
      <c r="K174" s="90">
        <f t="shared" si="6"/>
        <v>4.7168174389836173</v>
      </c>
      <c r="L174" s="90">
        <f t="shared" si="6"/>
        <v>10.524419270516718</v>
      </c>
      <c r="M174" s="90">
        <f t="shared" si="6"/>
        <v>2.6402347761446197</v>
      </c>
    </row>
    <row r="175" spans="1:35" ht="6.75" customHeight="1">
      <c r="I175" s="89"/>
      <c r="J175" s="89"/>
      <c r="K175" s="89"/>
      <c r="L175" s="89"/>
      <c r="M175" s="89"/>
    </row>
    <row r="176" spans="1:35">
      <c r="H176" s="84" t="s">
        <v>7</v>
      </c>
      <c r="I176" s="91">
        <f>MEDIAN(I168:I174)</f>
        <v>28.812624299999996</v>
      </c>
      <c r="J176" s="91">
        <f t="shared" ref="J176:M176" si="7">MEDIAN(J168:J174)</f>
        <v>51.074072225579059</v>
      </c>
      <c r="K176" s="91">
        <f t="shared" si="7"/>
        <v>4.7168174389836173</v>
      </c>
      <c r="L176" s="91">
        <f t="shared" si="7"/>
        <v>11.202659880000001</v>
      </c>
      <c r="M176" s="91">
        <f t="shared" si="7"/>
        <v>3.4247224168363881</v>
      </c>
    </row>
    <row r="177" spans="5:13">
      <c r="H177" s="84" t="s">
        <v>212</v>
      </c>
      <c r="I177" s="91">
        <f>MEDIAN(I168:I170,I173)</f>
        <v>29.276292699999999</v>
      </c>
      <c r="J177" s="91">
        <f t="shared" ref="J177:M177" si="8">MEDIAN(J168:J170,J173)</f>
        <v>55.252934964106167</v>
      </c>
      <c r="K177" s="91">
        <f t="shared" si="8"/>
        <v>4.2762575782258061</v>
      </c>
      <c r="L177" s="91">
        <f t="shared" si="8"/>
        <v>11.191355649453746</v>
      </c>
      <c r="M177" s="91">
        <f t="shared" si="8"/>
        <v>3.3779408417515278</v>
      </c>
    </row>
    <row r="178" spans="5:13">
      <c r="H178" s="84" t="s">
        <v>213</v>
      </c>
      <c r="I178" s="91">
        <f>MEDIAN(I171:I172,I174)</f>
        <v>27.018783333333335</v>
      </c>
      <c r="J178" s="91">
        <f t="shared" ref="J178:M178" si="9">MEDIAN(J171:J172,J174)</f>
        <v>45.115324299347058</v>
      </c>
      <c r="K178" s="91">
        <f t="shared" si="9"/>
        <v>5.7187719298245607</v>
      </c>
      <c r="L178" s="91">
        <f t="shared" si="9"/>
        <v>12.608985962417471</v>
      </c>
      <c r="M178" s="91">
        <f t="shared" si="9"/>
        <v>4.1333678319783189</v>
      </c>
    </row>
    <row r="179" spans="5:13" ht="16.5" thickBot="1">
      <c r="I179" s="96" t="s">
        <v>137</v>
      </c>
      <c r="J179" s="96"/>
      <c r="K179" s="96"/>
      <c r="L179" s="96"/>
      <c r="M179" s="96"/>
    </row>
    <row r="180" spans="5:13">
      <c r="E180" s="82" t="s">
        <v>133</v>
      </c>
      <c r="F180" s="82" t="s">
        <v>134</v>
      </c>
      <c r="G180" s="82" t="s">
        <v>135</v>
      </c>
      <c r="H180" s="82" t="s">
        <v>132</v>
      </c>
      <c r="I180" s="79" t="s">
        <v>8</v>
      </c>
      <c r="J180" s="80" t="s">
        <v>191</v>
      </c>
      <c r="K180" s="81" t="s">
        <v>192</v>
      </c>
      <c r="L180" s="81" t="s">
        <v>193</v>
      </c>
      <c r="M180" s="81" t="s">
        <v>194</v>
      </c>
    </row>
    <row r="181" spans="5:13">
      <c r="E181" s="88" t="s">
        <v>3</v>
      </c>
      <c r="F181">
        <f>F168</f>
        <v>4</v>
      </c>
      <c r="G181">
        <f t="shared" ref="G181:H181" si="10">G168</f>
        <v>1</v>
      </c>
      <c r="H181" t="str">
        <f t="shared" si="10"/>
        <v>2016-10-07 P1-03.DLD</v>
      </c>
      <c r="I181" s="92">
        <f>J23</f>
        <v>0.51940779345938115</v>
      </c>
      <c r="J181" s="92">
        <f t="shared" ref="J181:M181" si="11">K23</f>
        <v>1</v>
      </c>
      <c r="K181" s="92">
        <f t="shared" si="11"/>
        <v>7.3397327694831108E-2</v>
      </c>
      <c r="L181" s="92">
        <f t="shared" si="11"/>
        <v>0.22013776300359678</v>
      </c>
      <c r="M181" s="92">
        <f t="shared" si="11"/>
        <v>5.3000431030143819E-2</v>
      </c>
    </row>
    <row r="182" spans="5:13">
      <c r="E182" s="88" t="s">
        <v>76</v>
      </c>
      <c r="F182">
        <f t="shared" ref="F182:H187" si="12">F169</f>
        <v>4</v>
      </c>
      <c r="G182">
        <f t="shared" si="12"/>
        <v>3</v>
      </c>
      <c r="H182" t="str">
        <f t="shared" si="12"/>
        <v>2016-10-07 P2-03.DLD</v>
      </c>
      <c r="I182" s="92">
        <f>J46</f>
        <v>0.56651561247551829</v>
      </c>
      <c r="J182" s="92">
        <f t="shared" ref="J182:M182" si="13">K46</f>
        <v>1</v>
      </c>
      <c r="K182" s="92">
        <f t="shared" si="13"/>
        <v>0.11917161183114656</v>
      </c>
      <c r="L182" s="92">
        <f t="shared" si="13"/>
        <v>0.18066770146200434</v>
      </c>
      <c r="M182" s="92">
        <f t="shared" si="13"/>
        <v>6.6311236995724887E-2</v>
      </c>
    </row>
    <row r="183" spans="5:13">
      <c r="E183" s="88" t="s">
        <v>82</v>
      </c>
      <c r="F183">
        <f t="shared" si="12"/>
        <v>4</v>
      </c>
      <c r="G183">
        <f t="shared" si="12"/>
        <v>5</v>
      </c>
      <c r="H183" t="str">
        <f t="shared" si="12"/>
        <v>2016-10-07 P3-03.DLD</v>
      </c>
      <c r="I183" s="92">
        <f>J69</f>
        <v>0.50949820710949534</v>
      </c>
      <c r="J183" s="92">
        <f t="shared" ref="J183:M183" si="14">K69</f>
        <v>1</v>
      </c>
      <c r="K183" s="92">
        <f t="shared" si="14"/>
        <v>6.7151061451256822E-2</v>
      </c>
      <c r="L183" s="92">
        <f t="shared" si="14"/>
        <v>0.16911875922574013</v>
      </c>
      <c r="M183" s="92">
        <f t="shared" si="14"/>
        <v>5.0288192982432402E-2</v>
      </c>
    </row>
    <row r="184" spans="5:13">
      <c r="E184" s="88" t="s">
        <v>98</v>
      </c>
      <c r="F184">
        <f t="shared" si="12"/>
        <v>5</v>
      </c>
      <c r="G184">
        <f t="shared" si="12"/>
        <v>3</v>
      </c>
      <c r="H184" t="str">
        <f t="shared" si="12"/>
        <v>2016-10-07 P4-03.DLD</v>
      </c>
      <c r="I184" s="92">
        <f>J92</f>
        <v>0.58867326672272124</v>
      </c>
      <c r="J184" s="92">
        <f t="shared" ref="J184:M184" si="15">K92</f>
        <v>1</v>
      </c>
      <c r="K184" s="92">
        <f t="shared" si="15"/>
        <v>0.12428657100355844</v>
      </c>
      <c r="L184" s="92">
        <f t="shared" si="15"/>
        <v>0.32064441781924352</v>
      </c>
      <c r="M184" s="92">
        <f t="shared" si="15"/>
        <v>9.1122242535083872E-2</v>
      </c>
    </row>
    <row r="185" spans="5:13">
      <c r="E185" s="88" t="s">
        <v>104</v>
      </c>
      <c r="F185">
        <f t="shared" si="12"/>
        <v>5</v>
      </c>
      <c r="G185">
        <f t="shared" si="12"/>
        <v>5</v>
      </c>
      <c r="H185" t="str">
        <f t="shared" si="12"/>
        <v>2016-10-07 P5-02.DLD</v>
      </c>
      <c r="I185" s="92">
        <f>J115</f>
        <v>0.70655169223161507</v>
      </c>
      <c r="J185" s="92">
        <f t="shared" ref="J185:M185" si="16">K115</f>
        <v>1</v>
      </c>
      <c r="K185" s="92">
        <f t="shared" si="16"/>
        <v>0.14458210619210224</v>
      </c>
      <c r="L185" s="92">
        <f t="shared" si="16"/>
        <v>0.27639522367034214</v>
      </c>
      <c r="M185" s="92">
        <f t="shared" si="16"/>
        <v>9.0559456164105837E-2</v>
      </c>
    </row>
    <row r="186" spans="5:13">
      <c r="E186" s="88" t="s">
        <v>118</v>
      </c>
      <c r="F186">
        <f t="shared" si="12"/>
        <v>5</v>
      </c>
      <c r="G186">
        <f t="shared" si="12"/>
        <v>1</v>
      </c>
      <c r="H186" t="str">
        <f t="shared" si="12"/>
        <v>2016-10-07 P6-03.DLD</v>
      </c>
      <c r="I186" s="92">
        <f>J138</f>
        <v>0.54644747923955239</v>
      </c>
      <c r="J186" s="92">
        <f t="shared" ref="J186:M186" si="17">K138</f>
        <v>1</v>
      </c>
      <c r="K186" s="92">
        <f t="shared" si="17"/>
        <v>6.0594516344624892E-2</v>
      </c>
      <c r="L186" s="92">
        <f t="shared" si="17"/>
        <v>0.20244565509381035</v>
      </c>
      <c r="M186" s="92">
        <f t="shared" si="17"/>
        <v>6.3905238568766565E-2</v>
      </c>
    </row>
    <row r="187" spans="5:13">
      <c r="E187" s="88" t="s">
        <v>126</v>
      </c>
      <c r="F187">
        <f t="shared" si="12"/>
        <v>4</v>
      </c>
      <c r="G187">
        <f t="shared" si="12"/>
        <v>7</v>
      </c>
      <c r="H187" t="str">
        <f t="shared" si="12"/>
        <v>2016-10-07 P7-02.DLD</v>
      </c>
      <c r="I187" s="92">
        <f>J161</f>
        <v>0.69362573399487182</v>
      </c>
      <c r="J187" s="92">
        <f t="shared" ref="J187:M187" si="18">K161</f>
        <v>1</v>
      </c>
      <c r="K187" s="92">
        <f t="shared" si="18"/>
        <v>0.14516955183667721</v>
      </c>
      <c r="L187" s="92">
        <f t="shared" si="18"/>
        <v>0.32066134071213992</v>
      </c>
      <c r="M187" s="92">
        <f t="shared" si="18"/>
        <v>8.040275812202051E-2</v>
      </c>
    </row>
    <row r="188" spans="5:13" ht="7.5" customHeight="1">
      <c r="I188" s="89"/>
      <c r="J188" s="89"/>
      <c r="K188" s="89"/>
      <c r="L188" s="89"/>
      <c r="M188" s="89"/>
    </row>
    <row r="189" spans="5:13">
      <c r="H189" s="84" t="s">
        <v>7</v>
      </c>
      <c r="I189" s="93">
        <f>MEDIAN(I181:I187)</f>
        <v>0.56651561247551829</v>
      </c>
      <c r="J189" s="93">
        <f t="shared" ref="J189:M189" si="19">MEDIAN(J181:J187)</f>
        <v>1</v>
      </c>
      <c r="K189" s="93">
        <f t="shared" si="19"/>
        <v>0.11917161183114656</v>
      </c>
      <c r="L189" s="93">
        <f t="shared" si="19"/>
        <v>0.22013776300359678</v>
      </c>
      <c r="M189" s="93">
        <f t="shared" si="19"/>
        <v>6.6311236995724887E-2</v>
      </c>
    </row>
    <row r="190" spans="5:13">
      <c r="H190" s="84" t="s">
        <v>212</v>
      </c>
      <c r="I190" s="93">
        <f>MEDIAN(I181:I183,I186)</f>
        <v>0.53292763634946683</v>
      </c>
      <c r="J190" s="93">
        <f t="shared" ref="J190:M190" si="20">MEDIAN(J181:J183,J186)</f>
        <v>1</v>
      </c>
      <c r="K190" s="93">
        <f t="shared" si="20"/>
        <v>7.0274194573043958E-2</v>
      </c>
      <c r="L190" s="93">
        <f t="shared" si="20"/>
        <v>0.19155667827790734</v>
      </c>
      <c r="M190" s="93">
        <f t="shared" si="20"/>
        <v>5.8452834799455192E-2</v>
      </c>
    </row>
    <row r="191" spans="5:13">
      <c r="H191" s="84" t="s">
        <v>213</v>
      </c>
      <c r="I191" s="93">
        <f>MEDIAN(I184:I185,I187)</f>
        <v>0.69362573399487182</v>
      </c>
      <c r="J191" s="93">
        <f t="shared" ref="J191:M191" si="21">MEDIAN(J184:J185,J187)</f>
        <v>1</v>
      </c>
      <c r="K191" s="93">
        <f t="shared" si="21"/>
        <v>0.14458210619210224</v>
      </c>
      <c r="L191" s="93">
        <f t="shared" si="21"/>
        <v>0.32064441781924352</v>
      </c>
      <c r="M191" s="93">
        <f t="shared" si="21"/>
        <v>9.0559456164105837E-2</v>
      </c>
    </row>
    <row r="213" spans="6:6">
      <c r="F213" s="82" t="s">
        <v>196</v>
      </c>
    </row>
    <row r="231" spans="6:6">
      <c r="F231" s="82" t="s">
        <v>210</v>
      </c>
    </row>
    <row r="232" spans="6:6">
      <c r="F232" t="s">
        <v>211</v>
      </c>
    </row>
  </sheetData>
  <mergeCells count="3">
    <mergeCell ref="A1:H1"/>
    <mergeCell ref="I166:M166"/>
    <mergeCell ref="I179:M179"/>
  </mergeCells>
  <conditionalFormatting sqref="G4:G17 G27:G40 G50:G63 G73:G86 G96:G109 G119:G132 G142:G155">
    <cfRule type="expression" dxfId="9" priority="5">
      <formula>NOT(G4="")</formula>
    </cfRule>
  </conditionalFormatting>
  <conditionalFormatting sqref="B10 B33 B56 B79 B102 B125 B148">
    <cfRule type="expression" dxfId="8" priority="4">
      <formula>OR(B10&lt;1,B10&gt;nSamples,NOT(B10=INT(B10)))</formula>
    </cfRule>
  </conditionalFormatting>
  <conditionalFormatting sqref="B11 B34 B57 B80 B103 B126 B149">
    <cfRule type="expression" dxfId="7" priority="3">
      <formula>OR(B11&lt;1,B11&gt;SubsamplesPerSample,NOT(B11=INT(B11)))</formula>
    </cfRule>
  </conditionalFormatting>
  <conditionalFormatting sqref="G18:G25 G41:G48 G64:G71">
    <cfRule type="expression" dxfId="6" priority="2">
      <formula>AND(NOT(ISBLANK(G18)),G18&lt;=MAX(G$2:G17))</formula>
    </cfRule>
  </conditionalFormatting>
  <conditionalFormatting sqref="G41:G48 G64:G71 G87:G94 G110:G117 G133:G140 G156:G163">
    <cfRule type="expression" dxfId="5" priority="1">
      <formula>AND(NOT(ISBLANK(G41)),G41&lt;=MAX(G$6:G40))</formula>
    </cfRule>
  </conditionalFormatting>
  <dataValidations count="2">
    <dataValidation type="custom" allowBlank="1" showInputMessage="1" showErrorMessage="1" errorTitle="Cell must be blank" sqref="G4:G18 G142:G156 G119:G133 G96:G110 G73:G87 G50:G64 G27:G41">
      <formula1>""</formula1>
    </dataValidation>
    <dataValidation allowBlank="1" showInputMessage="1" showErrorMessage="1" errorTitle="Cell must be blank" sqref="G19 G157 G134 G111 G88 G65 G42"/>
  </dataValidations>
  <hyperlinks>
    <hyperlink ref="E168" location="RP1_summary_IOC115!A4" display="P1"/>
    <hyperlink ref="E169" location="RP1_summary_IOC115!A27" display="P2"/>
    <hyperlink ref="E170" location="RP1_summary_IOC115!A50" display="P3"/>
    <hyperlink ref="E171" location="RP1_summary_IOC115!A73" display="P4"/>
    <hyperlink ref="E172" location="RP1_summary_IOC115!A96" display="P5"/>
    <hyperlink ref="E173" location="RP1_summary_IOC115!A119" display="P6"/>
    <hyperlink ref="E174" location="RP1_summary_IOC115!A142" display="P7"/>
    <hyperlink ref="E181" location="RP1_summary_IOC115!A4" display="P1"/>
    <hyperlink ref="E182" location="RP1_summary_IOC115!A27" display="P2"/>
    <hyperlink ref="E183" location="RP1_summary_IOC115!A50" display="P3"/>
    <hyperlink ref="E184" location="RP1_summary_IOC115!A73" display="P4"/>
    <hyperlink ref="E185" location="RP1_summary_IOC115!A96" display="P5"/>
    <hyperlink ref="E186" location="RP1_summary_IOC115!A119" display="P6"/>
    <hyperlink ref="E187" location="RP1_summary_IOC115!A142" display="P7"/>
  </hyperlinks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32"/>
  <sheetViews>
    <sheetView topLeftCell="A167" workbookViewId="0">
      <selection activeCell="F193" sqref="F193"/>
    </sheetView>
  </sheetViews>
  <sheetFormatPr baseColWidth="10" defaultRowHeight="15"/>
  <cols>
    <col min="6" max="6" width="11.875" bestFit="1" customWidth="1"/>
    <col min="8" max="8" width="14.25" customWidth="1"/>
  </cols>
  <sheetData>
    <row r="1" spans="1:35" ht="18.75">
      <c r="A1" s="95" t="s">
        <v>214</v>
      </c>
      <c r="B1" s="95"/>
      <c r="C1" s="95"/>
      <c r="D1" s="95"/>
      <c r="E1" s="95"/>
      <c r="F1" s="95"/>
      <c r="G1" s="95"/>
      <c r="H1" s="95"/>
      <c r="I1" s="83" t="s">
        <v>70</v>
      </c>
      <c r="J1" s="79" t="s">
        <v>8</v>
      </c>
      <c r="K1" s="78" t="s">
        <v>216</v>
      </c>
      <c r="L1" s="80" t="s">
        <v>217</v>
      </c>
      <c r="M1" s="81" t="s">
        <v>202</v>
      </c>
      <c r="N1" s="81" t="s">
        <v>203</v>
      </c>
      <c r="O1" s="81" t="s">
        <v>204</v>
      </c>
    </row>
    <row r="2" spans="1:35" s="1" customFormat="1" ht="12.75" customHeigh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1" customFormat="1" ht="12.75" customHeight="1" thickBot="1">
      <c r="A3" s="2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0" customFormat="1" ht="13.5" thickTop="1">
      <c r="A4" s="4" t="s">
        <v>190</v>
      </c>
      <c r="B4" s="5"/>
      <c r="C4" s="5"/>
      <c r="D4" s="5"/>
      <c r="E4" s="5"/>
      <c r="F4" s="5"/>
      <c r="G4" s="6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s="10" customFormat="1" ht="12.75">
      <c r="A5" s="11" t="s">
        <v>2</v>
      </c>
      <c r="B5" s="12" t="s">
        <v>3</v>
      </c>
      <c r="C5" s="13" t="s">
        <v>139</v>
      </c>
      <c r="D5" s="14" t="s">
        <v>5</v>
      </c>
      <c r="E5" s="15" t="s">
        <v>6</v>
      </c>
      <c r="F5" s="16">
        <v>2236</v>
      </c>
      <c r="G5" s="17"/>
      <c r="H5" s="18" t="s">
        <v>7</v>
      </c>
      <c r="I5" s="19" t="s">
        <v>0</v>
      </c>
      <c r="J5" s="19" t="s">
        <v>8</v>
      </c>
      <c r="K5" s="19" t="s">
        <v>216</v>
      </c>
      <c r="L5" s="19" t="s">
        <v>217</v>
      </c>
      <c r="M5" s="19" t="s">
        <v>202</v>
      </c>
      <c r="N5" s="19" t="s">
        <v>203</v>
      </c>
      <c r="O5" s="19" t="s">
        <v>204</v>
      </c>
      <c r="P5" s="19"/>
      <c r="Q5" s="19"/>
      <c r="R5" s="19"/>
      <c r="S5" s="19"/>
      <c r="T5" s="19"/>
      <c r="U5" s="19"/>
      <c r="V5" s="19"/>
      <c r="W5" s="20"/>
      <c r="X5" s="20"/>
      <c r="Y5" s="20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s="31" customFormat="1" ht="12.75">
      <c r="A6" s="22" t="s">
        <v>19</v>
      </c>
      <c r="B6" s="23" t="s">
        <v>215</v>
      </c>
      <c r="C6" s="24"/>
      <c r="D6" s="25" t="s">
        <v>21</v>
      </c>
      <c r="E6" s="24">
        <v>37</v>
      </c>
      <c r="F6" s="23" t="s">
        <v>22</v>
      </c>
      <c r="G6" s="26"/>
      <c r="H6" s="27" t="s">
        <v>23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  <c r="X6" s="29"/>
      <c r="Y6" s="29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s="10" customFormat="1" ht="12.75">
      <c r="A7" s="32" t="s">
        <v>24</v>
      </c>
      <c r="B7" s="33" t="s">
        <v>94</v>
      </c>
      <c r="C7" s="34"/>
      <c r="D7" s="35" t="s">
        <v>26</v>
      </c>
      <c r="E7" s="34">
        <v>150.85</v>
      </c>
      <c r="F7" s="36" t="s">
        <v>27</v>
      </c>
      <c r="G7" s="17"/>
      <c r="H7" s="37" t="s">
        <v>28</v>
      </c>
      <c r="I7" s="38"/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/>
      <c r="Q7" s="39"/>
      <c r="R7" s="39"/>
      <c r="S7" s="39"/>
      <c r="T7" s="39"/>
      <c r="U7" s="39"/>
      <c r="V7" s="39"/>
      <c r="W7" s="40"/>
      <c r="X7" s="40"/>
      <c r="Y7" s="40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s="10" customFormat="1" ht="12.75">
      <c r="A8" s="32" t="s">
        <v>29</v>
      </c>
      <c r="B8" s="33"/>
      <c r="C8" s="34"/>
      <c r="D8" s="35" t="s">
        <v>30</v>
      </c>
      <c r="E8" s="34">
        <v>1.6234999999999999</v>
      </c>
      <c r="F8" s="36" t="s">
        <v>31</v>
      </c>
      <c r="G8" s="17"/>
      <c r="H8" s="41" t="s">
        <v>32</v>
      </c>
      <c r="I8" s="41"/>
      <c r="J8" s="41">
        <v>0</v>
      </c>
      <c r="K8" s="41">
        <v>1</v>
      </c>
      <c r="L8" s="41">
        <v>7</v>
      </c>
      <c r="M8" s="41">
        <v>2</v>
      </c>
      <c r="N8" s="41">
        <v>20</v>
      </c>
      <c r="O8" s="41">
        <v>1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2"/>
      <c r="AB8" s="42"/>
      <c r="AC8" s="42"/>
      <c r="AD8" s="42"/>
      <c r="AE8" s="42"/>
      <c r="AF8" s="42"/>
      <c r="AG8" s="42"/>
      <c r="AH8" s="42"/>
      <c r="AI8" s="42"/>
    </row>
    <row r="9" spans="1:35" s="10" customFormat="1" ht="12.75">
      <c r="A9" s="32" t="s">
        <v>33</v>
      </c>
      <c r="B9" s="33"/>
      <c r="C9" s="34"/>
      <c r="D9" s="35" t="s">
        <v>34</v>
      </c>
      <c r="E9" s="34">
        <v>0</v>
      </c>
      <c r="F9" s="36" t="s">
        <v>31</v>
      </c>
      <c r="G9" s="17"/>
      <c r="H9" s="41" t="s">
        <v>35</v>
      </c>
      <c r="I9" s="41"/>
      <c r="J9" s="43">
        <v>8.1597222222222227E-3</v>
      </c>
      <c r="K9" s="43">
        <v>1.2592592592592593E-2</v>
      </c>
      <c r="L9" s="43">
        <v>2.4074074074074071E-2</v>
      </c>
      <c r="M9" s="43">
        <v>3.5844907407407409E-2</v>
      </c>
      <c r="N9" s="43">
        <v>3.9756944444444449E-2</v>
      </c>
      <c r="O9" s="43">
        <v>4.4756944444444446E-2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4"/>
      <c r="AA9" s="37"/>
      <c r="AB9" s="37"/>
      <c r="AC9" s="37"/>
      <c r="AD9" s="37"/>
      <c r="AE9" s="37"/>
      <c r="AF9" s="37"/>
      <c r="AG9" s="37"/>
      <c r="AH9" s="37"/>
      <c r="AI9" s="37"/>
    </row>
    <row r="10" spans="1:35" s="10" customFormat="1" ht="12.75">
      <c r="A10" s="32" t="s">
        <v>36</v>
      </c>
      <c r="B10" s="45">
        <v>4</v>
      </c>
      <c r="C10" s="34"/>
      <c r="D10" s="35" t="s">
        <v>37</v>
      </c>
      <c r="E10" s="34">
        <v>82.9</v>
      </c>
      <c r="F10" s="36" t="s">
        <v>38</v>
      </c>
      <c r="G10" s="17"/>
      <c r="H10" s="41" t="s">
        <v>39</v>
      </c>
      <c r="I10" s="43"/>
      <c r="J10" s="43">
        <v>9.6527777777777775E-3</v>
      </c>
      <c r="K10" s="43">
        <v>1.3773148148148147E-2</v>
      </c>
      <c r="L10" s="43">
        <v>2.5046296296296299E-2</v>
      </c>
      <c r="M10" s="43">
        <v>3.8124999999999999E-2</v>
      </c>
      <c r="N10" s="43">
        <v>4.1828703703703701E-2</v>
      </c>
      <c r="O10" s="43">
        <v>4.7592592592592596E-2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6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s="10" customFormat="1" ht="12.75">
      <c r="A11" s="32" t="s">
        <v>40</v>
      </c>
      <c r="B11" s="47">
        <v>2</v>
      </c>
      <c r="C11" s="34"/>
      <c r="D11" s="35" t="s">
        <v>41</v>
      </c>
      <c r="E11" s="34">
        <v>0.89</v>
      </c>
      <c r="F11" s="34"/>
      <c r="G11" s="17"/>
      <c r="H11" s="41" t="s">
        <v>42</v>
      </c>
      <c r="I11" s="43"/>
      <c r="J11" s="41">
        <v>64</v>
      </c>
      <c r="K11" s="41">
        <v>50</v>
      </c>
      <c r="L11" s="41">
        <v>42</v>
      </c>
      <c r="M11" s="41">
        <v>99</v>
      </c>
      <c r="N11" s="41">
        <v>90</v>
      </c>
      <c r="O11" s="41">
        <v>123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s="10" customFormat="1" ht="12.75">
      <c r="A12" s="36" t="s">
        <v>43</v>
      </c>
      <c r="B12" s="48">
        <v>1.5</v>
      </c>
      <c r="C12" s="49" t="s">
        <v>44</v>
      </c>
      <c r="D12" s="35" t="s">
        <v>45</v>
      </c>
      <c r="E12" s="45" t="s">
        <v>196</v>
      </c>
      <c r="F12" s="34"/>
      <c r="G12" s="17"/>
      <c r="H12" s="50" t="s">
        <v>154</v>
      </c>
      <c r="I12" s="51" t="s">
        <v>27</v>
      </c>
      <c r="J12" s="52">
        <v>122.5483</v>
      </c>
      <c r="K12" s="52">
        <v>110.736</v>
      </c>
      <c r="L12" s="52">
        <v>66.075299999999999</v>
      </c>
      <c r="M12" s="52">
        <v>101.0784</v>
      </c>
      <c r="N12" s="52">
        <v>97.553100000000001</v>
      </c>
      <c r="O12" s="52">
        <v>93.603099999999998</v>
      </c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s="10" customFormat="1" ht="12.75">
      <c r="A13" s="32" t="s">
        <v>48</v>
      </c>
      <c r="B13" s="53">
        <v>3</v>
      </c>
      <c r="C13" s="49" t="s">
        <v>49</v>
      </c>
      <c r="D13" s="54" t="s">
        <v>50</v>
      </c>
      <c r="E13" s="55">
        <v>-2.1337999999999999</v>
      </c>
      <c r="F13" s="36" t="s">
        <v>51</v>
      </c>
      <c r="G13" s="17"/>
      <c r="H13" s="56" t="s">
        <v>155</v>
      </c>
      <c r="I13" s="57" t="s">
        <v>51</v>
      </c>
      <c r="J13" s="58">
        <v>46.4131</v>
      </c>
      <c r="K13" s="58">
        <v>19.234300000000001</v>
      </c>
      <c r="L13" s="58">
        <v>75.264499999999998</v>
      </c>
      <c r="M13" s="58">
        <v>6.7831000000000001</v>
      </c>
      <c r="N13" s="58">
        <v>19.141400000000001</v>
      </c>
      <c r="O13" s="58">
        <v>4.9246999999999996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s="10" customFormat="1" ht="12.75">
      <c r="A14" s="59" t="s">
        <v>53</v>
      </c>
      <c r="B14" s="60">
        <v>2</v>
      </c>
      <c r="C14" s="49" t="s">
        <v>54</v>
      </c>
      <c r="D14" s="54" t="s">
        <v>55</v>
      </c>
      <c r="E14" s="34">
        <v>2.53E-2</v>
      </c>
      <c r="F14" s="34"/>
      <c r="G14" s="17"/>
      <c r="H14" s="61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s="10" customFormat="1" ht="12.75">
      <c r="A15" s="34"/>
      <c r="B15" s="34"/>
      <c r="C15" s="34"/>
      <c r="D15" s="34"/>
      <c r="E15" s="34"/>
      <c r="F15" s="63"/>
      <c r="G15" s="17"/>
      <c r="H15" s="61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s="10" customFormat="1" ht="12.75">
      <c r="A16" s="34"/>
      <c r="B16" s="34"/>
      <c r="C16" s="34"/>
      <c r="D16" s="34"/>
      <c r="E16" s="34"/>
      <c r="F16" s="34"/>
      <c r="G16" s="17"/>
      <c r="H16" s="61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s="1" customFormat="1" ht="13.5" thickBot="1">
      <c r="A17" s="34"/>
      <c r="B17" s="34"/>
      <c r="C17" s="34"/>
      <c r="D17" s="34"/>
      <c r="E17" s="34"/>
      <c r="F17" s="34"/>
      <c r="G17" s="17"/>
      <c r="H17" s="61"/>
      <c r="I17" s="27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s="10" customFormat="1" ht="12.75">
      <c r="A18" s="64"/>
      <c r="B18" s="65"/>
      <c r="C18" s="65"/>
      <c r="D18" s="64"/>
      <c r="E18" s="65"/>
      <c r="F18" s="65"/>
      <c r="G18" s="66"/>
      <c r="H18" s="67" t="s">
        <v>56</v>
      </c>
      <c r="I18" s="68" t="s">
        <v>57</v>
      </c>
      <c r="J18" s="69">
        <v>0</v>
      </c>
      <c r="K18" s="69">
        <v>1</v>
      </c>
      <c r="L18" s="69">
        <v>8</v>
      </c>
      <c r="M18" s="69">
        <v>10</v>
      </c>
      <c r="N18" s="69">
        <v>30</v>
      </c>
      <c r="O18" s="69">
        <v>31</v>
      </c>
      <c r="P18" s="69" t="s">
        <v>122</v>
      </c>
      <c r="Q18" s="69" t="s">
        <v>122</v>
      </c>
      <c r="R18" s="69" t="s">
        <v>122</v>
      </c>
      <c r="S18" s="69" t="s">
        <v>122</v>
      </c>
      <c r="T18" s="69" t="s">
        <v>122</v>
      </c>
      <c r="U18" s="69" t="s">
        <v>122</v>
      </c>
      <c r="V18" s="69" t="s">
        <v>122</v>
      </c>
      <c r="W18" s="69" t="s">
        <v>122</v>
      </c>
      <c r="X18" s="69" t="s">
        <v>122</v>
      </c>
      <c r="Y18" s="69" t="s">
        <v>122</v>
      </c>
      <c r="Z18" s="69" t="s">
        <v>122</v>
      </c>
      <c r="AA18" s="69" t="s">
        <v>122</v>
      </c>
      <c r="AB18" s="69" t="s">
        <v>122</v>
      </c>
      <c r="AC18" s="69" t="s">
        <v>122</v>
      </c>
      <c r="AD18" s="69" t="s">
        <v>122</v>
      </c>
      <c r="AE18" s="69" t="s">
        <v>122</v>
      </c>
      <c r="AF18" s="69" t="s">
        <v>122</v>
      </c>
      <c r="AG18" s="69" t="s">
        <v>122</v>
      </c>
      <c r="AH18" s="69" t="s">
        <v>122</v>
      </c>
      <c r="AI18" s="69" t="s">
        <v>122</v>
      </c>
    </row>
    <row r="19" spans="1:35" s="1" customFormat="1" ht="12.75">
      <c r="A19" s="70" t="s">
        <v>58</v>
      </c>
      <c r="B19" s="17">
        <v>4020000</v>
      </c>
      <c r="C19" s="37"/>
      <c r="D19" s="37"/>
      <c r="E19" s="37"/>
      <c r="F19" s="41"/>
      <c r="G19" s="71"/>
      <c r="H19" s="72" t="s">
        <v>59</v>
      </c>
      <c r="I19" s="73" t="s">
        <v>44</v>
      </c>
      <c r="J19" s="74">
        <v>1.5</v>
      </c>
      <c r="K19" s="74">
        <v>1.49925</v>
      </c>
      <c r="L19" s="74">
        <v>1.494</v>
      </c>
      <c r="M19" s="74">
        <v>1.4924999999999999</v>
      </c>
      <c r="N19" s="74">
        <v>1.4775</v>
      </c>
      <c r="O19" s="74">
        <v>1.47675</v>
      </c>
      <c r="P19" s="74" t="s">
        <v>122</v>
      </c>
      <c r="Q19" s="74" t="s">
        <v>122</v>
      </c>
      <c r="R19" s="74" t="s">
        <v>122</v>
      </c>
      <c r="S19" s="74" t="s">
        <v>122</v>
      </c>
      <c r="T19" s="74" t="s">
        <v>122</v>
      </c>
      <c r="U19" s="74" t="s">
        <v>122</v>
      </c>
      <c r="V19" s="74" t="s">
        <v>122</v>
      </c>
      <c r="W19" s="74" t="s">
        <v>122</v>
      </c>
      <c r="X19" s="74" t="s">
        <v>122</v>
      </c>
      <c r="Y19" s="74" t="s">
        <v>122</v>
      </c>
      <c r="Z19" s="74" t="s">
        <v>122</v>
      </c>
      <c r="AA19" s="74" t="s">
        <v>122</v>
      </c>
      <c r="AB19" s="74" t="s">
        <v>122</v>
      </c>
      <c r="AC19" s="74" t="s">
        <v>122</v>
      </c>
      <c r="AD19" s="74" t="s">
        <v>122</v>
      </c>
      <c r="AE19" s="74" t="s">
        <v>122</v>
      </c>
      <c r="AF19" s="74" t="s">
        <v>122</v>
      </c>
      <c r="AG19" s="74" t="s">
        <v>122</v>
      </c>
      <c r="AH19" s="74" t="s">
        <v>122</v>
      </c>
      <c r="AI19" s="74" t="s">
        <v>122</v>
      </c>
    </row>
    <row r="20" spans="1:35" s="10" customFormat="1" ht="12.75">
      <c r="A20" s="75"/>
      <c r="B20" s="75"/>
      <c r="C20" s="75"/>
      <c r="D20" s="75"/>
      <c r="E20" s="75"/>
      <c r="F20" s="75"/>
      <c r="G20" s="76">
        <v>4020001</v>
      </c>
      <c r="H20" s="77" t="s">
        <v>71</v>
      </c>
      <c r="I20" s="73" t="s">
        <v>27</v>
      </c>
      <c r="J20" s="74">
        <v>122.5483</v>
      </c>
      <c r="K20" s="74">
        <v>110.736</v>
      </c>
      <c r="L20" s="74">
        <v>66.075299999999999</v>
      </c>
      <c r="M20" s="74">
        <v>101.0784</v>
      </c>
      <c r="N20" s="74">
        <v>97.553100000000001</v>
      </c>
      <c r="O20" s="74">
        <v>93.603099999999998</v>
      </c>
      <c r="P20" s="74" t="s">
        <v>122</v>
      </c>
      <c r="Q20" s="74" t="s">
        <v>122</v>
      </c>
      <c r="R20" s="74" t="s">
        <v>122</v>
      </c>
      <c r="S20" s="74" t="s">
        <v>122</v>
      </c>
      <c r="T20" s="74" t="s">
        <v>122</v>
      </c>
      <c r="U20" s="74" t="s">
        <v>122</v>
      </c>
      <c r="V20" s="74" t="s">
        <v>122</v>
      </c>
      <c r="W20" s="74" t="s">
        <v>122</v>
      </c>
      <c r="X20" s="74" t="s">
        <v>122</v>
      </c>
      <c r="Y20" s="74" t="s">
        <v>122</v>
      </c>
      <c r="Z20" s="74" t="s">
        <v>122</v>
      </c>
      <c r="AA20" s="74" t="s">
        <v>122</v>
      </c>
      <c r="AB20" s="74" t="s">
        <v>122</v>
      </c>
      <c r="AC20" s="74" t="s">
        <v>122</v>
      </c>
      <c r="AD20" s="74" t="s">
        <v>122</v>
      </c>
      <c r="AE20" s="74" t="s">
        <v>122</v>
      </c>
      <c r="AF20" s="74" t="s">
        <v>122</v>
      </c>
      <c r="AG20" s="74" t="s">
        <v>122</v>
      </c>
      <c r="AH20" s="74" t="s">
        <v>122</v>
      </c>
      <c r="AI20" s="74" t="s">
        <v>122</v>
      </c>
    </row>
    <row r="21" spans="1:35" s="10" customFormat="1" ht="12.75">
      <c r="A21" s="70" t="s">
        <v>60</v>
      </c>
      <c r="B21" s="75">
        <v>4.6903415699999993</v>
      </c>
      <c r="C21" s="75"/>
      <c r="D21" s="70" t="s">
        <v>61</v>
      </c>
      <c r="E21" s="75">
        <v>75.726594910000003</v>
      </c>
      <c r="F21" s="75"/>
      <c r="G21" s="76">
        <v>4020002</v>
      </c>
      <c r="H21" s="77" t="s">
        <v>72</v>
      </c>
      <c r="I21" s="73" t="s">
        <v>51</v>
      </c>
      <c r="J21" s="74">
        <v>45.446428009999998</v>
      </c>
      <c r="K21" s="74">
        <v>18.5664792</v>
      </c>
      <c r="L21" s="74">
        <v>75.726594910000003</v>
      </c>
      <c r="M21" s="74">
        <v>6.3596164799999997</v>
      </c>
      <c r="N21" s="74">
        <v>18.807106570000002</v>
      </c>
      <c r="O21" s="74">
        <v>4.6903415699999993</v>
      </c>
      <c r="P21" s="74" t="s">
        <v>122</v>
      </c>
      <c r="Q21" s="74" t="s">
        <v>122</v>
      </c>
      <c r="R21" s="74" t="s">
        <v>122</v>
      </c>
      <c r="S21" s="74" t="s">
        <v>122</v>
      </c>
      <c r="T21" s="74" t="s">
        <v>122</v>
      </c>
      <c r="U21" s="74" t="s">
        <v>122</v>
      </c>
      <c r="V21" s="74" t="s">
        <v>122</v>
      </c>
      <c r="W21" s="74" t="s">
        <v>122</v>
      </c>
      <c r="X21" s="74" t="s">
        <v>122</v>
      </c>
      <c r="Y21" s="74" t="s">
        <v>122</v>
      </c>
      <c r="Z21" s="74" t="s">
        <v>122</v>
      </c>
      <c r="AA21" s="74" t="s">
        <v>122</v>
      </c>
      <c r="AB21" s="74" t="s">
        <v>122</v>
      </c>
      <c r="AC21" s="74" t="s">
        <v>122</v>
      </c>
      <c r="AD21" s="74" t="s">
        <v>122</v>
      </c>
      <c r="AE21" s="74" t="s">
        <v>122</v>
      </c>
      <c r="AF21" s="74" t="s">
        <v>122</v>
      </c>
      <c r="AG21" s="74" t="s">
        <v>122</v>
      </c>
      <c r="AH21" s="74" t="s">
        <v>122</v>
      </c>
      <c r="AI21" s="74" t="s">
        <v>122</v>
      </c>
    </row>
    <row r="22" spans="1:35" s="10" customFormat="1" ht="12.75">
      <c r="A22" s="70" t="s">
        <v>123</v>
      </c>
      <c r="B22" s="75">
        <v>-2.1337999999999999</v>
      </c>
      <c r="C22" s="75"/>
      <c r="D22" s="70" t="s">
        <v>124</v>
      </c>
      <c r="E22" s="75">
        <v>2.53E-2</v>
      </c>
      <c r="F22" s="75"/>
      <c r="G22" s="76">
        <v>4020003</v>
      </c>
      <c r="H22" s="77" t="s">
        <v>73</v>
      </c>
      <c r="I22" s="73" t="s">
        <v>64</v>
      </c>
      <c r="J22" s="74">
        <v>30.297618673333332</v>
      </c>
      <c r="K22" s="74">
        <v>12.383844722361181</v>
      </c>
      <c r="L22" s="74">
        <v>50.687145187416334</v>
      </c>
      <c r="M22" s="74">
        <v>4.261049567839196</v>
      </c>
      <c r="N22" s="74">
        <v>12.729006138747886</v>
      </c>
      <c r="O22" s="74">
        <v>3.1761243067546974</v>
      </c>
      <c r="P22" s="74" t="s">
        <v>122</v>
      </c>
      <c r="Q22" s="74" t="s">
        <v>122</v>
      </c>
      <c r="R22" s="74" t="s">
        <v>122</v>
      </c>
      <c r="S22" s="74" t="s">
        <v>122</v>
      </c>
      <c r="T22" s="74" t="s">
        <v>122</v>
      </c>
      <c r="U22" s="74" t="s">
        <v>122</v>
      </c>
      <c r="V22" s="74" t="s">
        <v>122</v>
      </c>
      <c r="W22" s="74" t="s">
        <v>122</v>
      </c>
      <c r="X22" s="74" t="s">
        <v>122</v>
      </c>
      <c r="Y22" s="74" t="s">
        <v>122</v>
      </c>
      <c r="Z22" s="74" t="s">
        <v>122</v>
      </c>
      <c r="AA22" s="74" t="s">
        <v>122</v>
      </c>
      <c r="AB22" s="74" t="s">
        <v>122</v>
      </c>
      <c r="AC22" s="74" t="s">
        <v>122</v>
      </c>
      <c r="AD22" s="74" t="s">
        <v>122</v>
      </c>
      <c r="AE22" s="74" t="s">
        <v>122</v>
      </c>
      <c r="AF22" s="74" t="s">
        <v>122</v>
      </c>
      <c r="AG22" s="74" t="s">
        <v>122</v>
      </c>
      <c r="AH22" s="74" t="s">
        <v>122</v>
      </c>
      <c r="AI22" s="74" t="s">
        <v>122</v>
      </c>
    </row>
    <row r="23" spans="1:35" s="10" customFormat="1" ht="12.75">
      <c r="A23" s="75"/>
      <c r="B23" s="75"/>
      <c r="C23" s="75"/>
      <c r="D23" s="75"/>
      <c r="E23" s="75"/>
      <c r="F23" s="75"/>
      <c r="G23" s="76">
        <v>4020004</v>
      </c>
      <c r="H23" s="77" t="s">
        <v>74</v>
      </c>
      <c r="I23" s="73" t="s">
        <v>65</v>
      </c>
      <c r="J23" s="74">
        <v>0.60013827459180547</v>
      </c>
      <c r="K23" s="74">
        <v>0.24517779020786554</v>
      </c>
      <c r="L23" s="74">
        <v>1</v>
      </c>
      <c r="M23" s="74">
        <v>8.3981281444891517E-2</v>
      </c>
      <c r="N23" s="74">
        <v>0.24835537095457658</v>
      </c>
      <c r="O23" s="74">
        <v>6.193783802869262E-2</v>
      </c>
      <c r="P23" s="74" t="s">
        <v>122</v>
      </c>
      <c r="Q23" s="74" t="s">
        <v>122</v>
      </c>
      <c r="R23" s="74" t="s">
        <v>122</v>
      </c>
      <c r="S23" s="74" t="s">
        <v>122</v>
      </c>
      <c r="T23" s="74" t="s">
        <v>122</v>
      </c>
      <c r="U23" s="74" t="s">
        <v>122</v>
      </c>
      <c r="V23" s="74" t="s">
        <v>122</v>
      </c>
      <c r="W23" s="74" t="s">
        <v>122</v>
      </c>
      <c r="X23" s="74" t="s">
        <v>122</v>
      </c>
      <c r="Y23" s="74" t="s">
        <v>122</v>
      </c>
      <c r="Z23" s="74" t="s">
        <v>122</v>
      </c>
      <c r="AA23" s="74" t="s">
        <v>122</v>
      </c>
      <c r="AB23" s="74" t="s">
        <v>122</v>
      </c>
      <c r="AC23" s="74" t="s">
        <v>122</v>
      </c>
      <c r="AD23" s="74" t="s">
        <v>122</v>
      </c>
      <c r="AE23" s="74" t="s">
        <v>122</v>
      </c>
      <c r="AF23" s="74" t="s">
        <v>122</v>
      </c>
      <c r="AG23" s="74" t="s">
        <v>122</v>
      </c>
      <c r="AH23" s="74" t="s">
        <v>122</v>
      </c>
      <c r="AI23" s="74" t="s">
        <v>122</v>
      </c>
    </row>
    <row r="24" spans="1:35" s="10" customFormat="1" ht="12.75">
      <c r="A24" s="75"/>
      <c r="B24" s="75"/>
      <c r="C24" s="75"/>
      <c r="D24" s="75"/>
      <c r="E24" s="75"/>
      <c r="F24" s="75"/>
      <c r="G24" s="76">
        <v>4020005</v>
      </c>
      <c r="H24" s="77" t="s">
        <v>67</v>
      </c>
      <c r="I24" s="73" t="s">
        <v>64</v>
      </c>
      <c r="J24" s="74">
        <v>27.170724293333333</v>
      </c>
      <c r="K24" s="74">
        <v>9.2553861130565291</v>
      </c>
      <c r="L24" s="74">
        <v>47.547692998661311</v>
      </c>
      <c r="M24" s="74">
        <v>1.1184421507537692</v>
      </c>
      <c r="N24" s="74">
        <v>9.5544940778341818</v>
      </c>
      <c r="O24" s="74">
        <v>0</v>
      </c>
      <c r="P24" s="74" t="s">
        <v>122</v>
      </c>
      <c r="Q24" s="74" t="s">
        <v>122</v>
      </c>
      <c r="R24" s="74" t="s">
        <v>122</v>
      </c>
      <c r="S24" s="74" t="s">
        <v>122</v>
      </c>
      <c r="T24" s="74" t="s">
        <v>122</v>
      </c>
      <c r="U24" s="74" t="s">
        <v>122</v>
      </c>
      <c r="V24" s="74" t="s">
        <v>122</v>
      </c>
      <c r="W24" s="74" t="s">
        <v>122</v>
      </c>
      <c r="X24" s="74" t="s">
        <v>122</v>
      </c>
      <c r="Y24" s="74" t="s">
        <v>122</v>
      </c>
      <c r="Z24" s="74" t="s">
        <v>122</v>
      </c>
      <c r="AA24" s="74" t="s">
        <v>122</v>
      </c>
      <c r="AB24" s="74" t="s">
        <v>122</v>
      </c>
      <c r="AC24" s="74" t="s">
        <v>122</v>
      </c>
      <c r="AD24" s="74" t="s">
        <v>122</v>
      </c>
      <c r="AE24" s="74" t="s">
        <v>122</v>
      </c>
      <c r="AF24" s="74" t="s">
        <v>122</v>
      </c>
      <c r="AG24" s="74" t="s">
        <v>122</v>
      </c>
      <c r="AH24" s="74" t="s">
        <v>122</v>
      </c>
      <c r="AI24" s="74" t="s">
        <v>122</v>
      </c>
    </row>
    <row r="25" spans="1:35" s="10" customFormat="1" ht="12.75">
      <c r="A25" s="75"/>
      <c r="B25" s="75"/>
      <c r="C25" s="75"/>
      <c r="D25" s="75"/>
      <c r="E25" s="75"/>
      <c r="F25" s="75"/>
      <c r="G25" s="76">
        <v>4020006</v>
      </c>
      <c r="H25" s="77" t="s">
        <v>68</v>
      </c>
      <c r="I25" s="73" t="s">
        <v>66</v>
      </c>
      <c r="J25" s="74">
        <v>0.57373643067758107</v>
      </c>
      <c r="K25" s="74">
        <v>0.1953388161335706</v>
      </c>
      <c r="L25" s="74">
        <v>1</v>
      </c>
      <c r="M25" s="74">
        <v>2.3498915434213136E-2</v>
      </c>
      <c r="N25" s="74">
        <v>0.19872620438514815</v>
      </c>
      <c r="O25" s="74">
        <v>0</v>
      </c>
      <c r="P25" s="74" t="s">
        <v>122</v>
      </c>
      <c r="Q25" s="74" t="s">
        <v>122</v>
      </c>
      <c r="R25" s="74" t="s">
        <v>122</v>
      </c>
      <c r="S25" s="74" t="s">
        <v>122</v>
      </c>
      <c r="T25" s="74" t="s">
        <v>122</v>
      </c>
      <c r="U25" s="74" t="s">
        <v>122</v>
      </c>
      <c r="V25" s="74" t="s">
        <v>122</v>
      </c>
      <c r="W25" s="74" t="s">
        <v>122</v>
      </c>
      <c r="X25" s="74" t="s">
        <v>122</v>
      </c>
      <c r="Y25" s="74" t="s">
        <v>122</v>
      </c>
      <c r="Z25" s="74" t="s">
        <v>122</v>
      </c>
      <c r="AA25" s="74" t="s">
        <v>122</v>
      </c>
      <c r="AB25" s="74" t="s">
        <v>122</v>
      </c>
      <c r="AC25" s="74" t="s">
        <v>122</v>
      </c>
      <c r="AD25" s="74" t="s">
        <v>122</v>
      </c>
      <c r="AE25" s="74" t="s">
        <v>122</v>
      </c>
      <c r="AF25" s="74" t="s">
        <v>122</v>
      </c>
      <c r="AG25" s="74" t="s">
        <v>122</v>
      </c>
      <c r="AH25" s="74" t="s">
        <v>122</v>
      </c>
      <c r="AI25" s="74" t="s">
        <v>122</v>
      </c>
    </row>
    <row r="26" spans="1:35" s="1" customFormat="1" ht="12.75" customHeight="1" thickBot="1">
      <c r="A26" s="2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10" customFormat="1" ht="13.5" thickTop="1">
      <c r="A27" s="4" t="s">
        <v>197</v>
      </c>
      <c r="B27" s="5"/>
      <c r="C27" s="5"/>
      <c r="D27" s="5"/>
      <c r="E27" s="5"/>
      <c r="F27" s="5"/>
      <c r="G27" s="6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s="10" customFormat="1" ht="12.75">
      <c r="A28" s="11" t="s">
        <v>2</v>
      </c>
      <c r="B28" s="12" t="s">
        <v>76</v>
      </c>
      <c r="C28" s="13" t="s">
        <v>156</v>
      </c>
      <c r="D28" s="14" t="s">
        <v>5</v>
      </c>
      <c r="E28" s="15" t="s">
        <v>6</v>
      </c>
      <c r="F28" s="16">
        <v>562</v>
      </c>
      <c r="G28" s="17"/>
      <c r="H28" s="18" t="s">
        <v>7</v>
      </c>
      <c r="I28" s="19" t="s">
        <v>0</v>
      </c>
      <c r="J28" s="19" t="s">
        <v>8</v>
      </c>
      <c r="K28" s="19" t="s">
        <v>216</v>
      </c>
      <c r="L28" s="19" t="s">
        <v>217</v>
      </c>
      <c r="M28" s="19" t="s">
        <v>202</v>
      </c>
      <c r="N28" s="19" t="s">
        <v>203</v>
      </c>
      <c r="O28" s="19" t="s">
        <v>204</v>
      </c>
      <c r="P28" s="19"/>
      <c r="Q28" s="19"/>
      <c r="R28" s="19"/>
      <c r="S28" s="19"/>
      <c r="T28" s="19"/>
      <c r="U28" s="19"/>
      <c r="V28" s="19"/>
      <c r="W28" s="20"/>
      <c r="X28" s="20"/>
      <c r="Y28" s="20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s="31" customFormat="1" ht="12.75">
      <c r="A29" s="22" t="s">
        <v>19</v>
      </c>
      <c r="B29" s="23" t="s">
        <v>215</v>
      </c>
      <c r="C29" s="24"/>
      <c r="D29" s="25" t="s">
        <v>21</v>
      </c>
      <c r="E29" s="24">
        <v>37</v>
      </c>
      <c r="F29" s="23" t="s">
        <v>22</v>
      </c>
      <c r="G29" s="26"/>
      <c r="H29" s="27" t="s">
        <v>23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9"/>
      <c r="X29" s="29"/>
      <c r="Y29" s="29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10" customFormat="1" ht="12.75">
      <c r="A30" s="32" t="s">
        <v>24</v>
      </c>
      <c r="B30" s="33" t="s">
        <v>94</v>
      </c>
      <c r="C30" s="34"/>
      <c r="D30" s="35" t="s">
        <v>26</v>
      </c>
      <c r="E30" s="34">
        <v>151.05000000000001</v>
      </c>
      <c r="F30" s="36" t="s">
        <v>27</v>
      </c>
      <c r="G30" s="17"/>
      <c r="H30" s="37" t="s">
        <v>28</v>
      </c>
      <c r="I30" s="38"/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/>
      <c r="Q30" s="39"/>
      <c r="R30" s="39"/>
      <c r="S30" s="39"/>
      <c r="T30" s="39"/>
      <c r="U30" s="39"/>
      <c r="V30" s="39"/>
      <c r="W30" s="40"/>
      <c r="X30" s="40"/>
      <c r="Y30" s="40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s="10" customFormat="1" ht="12.75">
      <c r="A31" s="32" t="s">
        <v>29</v>
      </c>
      <c r="B31" s="33" t="s">
        <v>78</v>
      </c>
      <c r="C31" s="34"/>
      <c r="D31" s="35" t="s">
        <v>30</v>
      </c>
      <c r="E31" s="34">
        <v>1.6662999999999999</v>
      </c>
      <c r="F31" s="36" t="s">
        <v>31</v>
      </c>
      <c r="G31" s="17"/>
      <c r="H31" s="41" t="s">
        <v>32</v>
      </c>
      <c r="I31" s="41"/>
      <c r="J31" s="41">
        <v>0</v>
      </c>
      <c r="K31" s="41">
        <v>1</v>
      </c>
      <c r="L31" s="41">
        <v>9</v>
      </c>
      <c r="M31" s="41">
        <v>2</v>
      </c>
      <c r="N31" s="41">
        <v>20</v>
      </c>
      <c r="O31" s="41">
        <v>1</v>
      </c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s="10" customFormat="1" ht="12.75">
      <c r="A32" s="32" t="s">
        <v>33</v>
      </c>
      <c r="B32" s="33"/>
      <c r="C32" s="34"/>
      <c r="D32" s="35" t="s">
        <v>34</v>
      </c>
      <c r="E32" s="34">
        <v>0.1019</v>
      </c>
      <c r="F32" s="36" t="s">
        <v>31</v>
      </c>
      <c r="G32" s="17"/>
      <c r="H32" s="41" t="s">
        <v>35</v>
      </c>
      <c r="I32" s="41"/>
      <c r="J32" s="43">
        <v>3.2407407407407406E-3</v>
      </c>
      <c r="K32" s="43">
        <v>1.238425925925926E-2</v>
      </c>
      <c r="L32" s="43">
        <v>3.2442129629629633E-2</v>
      </c>
      <c r="M32" s="43">
        <v>4.3634259259259262E-2</v>
      </c>
      <c r="N32" s="43">
        <v>4.6956018518518522E-2</v>
      </c>
      <c r="O32" s="43">
        <v>5.1481481481481482E-2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4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 s="10" customFormat="1" ht="12.75">
      <c r="A33" s="32" t="s">
        <v>36</v>
      </c>
      <c r="B33" s="45">
        <v>4</v>
      </c>
      <c r="C33" s="34"/>
      <c r="D33" s="35" t="s">
        <v>37</v>
      </c>
      <c r="E33" s="34">
        <v>83</v>
      </c>
      <c r="F33" s="36" t="s">
        <v>38</v>
      </c>
      <c r="G33" s="17"/>
      <c r="H33" s="41" t="s">
        <v>39</v>
      </c>
      <c r="I33" s="43"/>
      <c r="J33" s="43">
        <v>6.9212962962962969E-3</v>
      </c>
      <c r="K33" s="43">
        <v>1.7928240740740741E-2</v>
      </c>
      <c r="L33" s="43">
        <v>3.3043981481481487E-2</v>
      </c>
      <c r="M33" s="43">
        <v>4.4745370370370373E-2</v>
      </c>
      <c r="N33" s="43">
        <v>4.8414351851851854E-2</v>
      </c>
      <c r="O33" s="43">
        <v>5.4479166666666669E-2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6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s="10" customFormat="1" ht="12.75">
      <c r="A34" s="32" t="s">
        <v>40</v>
      </c>
      <c r="B34" s="47">
        <v>4</v>
      </c>
      <c r="C34" s="34"/>
      <c r="D34" s="35" t="s">
        <v>41</v>
      </c>
      <c r="E34" s="34">
        <v>0.89</v>
      </c>
      <c r="F34" s="34"/>
      <c r="G34" s="17"/>
      <c r="H34" s="41" t="s">
        <v>42</v>
      </c>
      <c r="I34" s="43"/>
      <c r="J34" s="41">
        <v>158</v>
      </c>
      <c r="K34" s="41">
        <v>240</v>
      </c>
      <c r="L34" s="41">
        <v>26</v>
      </c>
      <c r="M34" s="41">
        <v>48</v>
      </c>
      <c r="N34" s="41">
        <v>63</v>
      </c>
      <c r="O34" s="41">
        <v>129</v>
      </c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s="10" customFormat="1" ht="12.75">
      <c r="A35" s="36" t="s">
        <v>43</v>
      </c>
      <c r="B35" s="48">
        <v>1.5</v>
      </c>
      <c r="C35" s="49" t="s">
        <v>44</v>
      </c>
      <c r="D35" s="35" t="s">
        <v>45</v>
      </c>
      <c r="E35" s="45" t="s">
        <v>196</v>
      </c>
      <c r="F35" s="34"/>
      <c r="G35" s="17"/>
      <c r="H35" s="50" t="s">
        <v>157</v>
      </c>
      <c r="I35" s="51" t="s">
        <v>27</v>
      </c>
      <c r="J35" s="52">
        <v>134.67310000000001</v>
      </c>
      <c r="K35" s="52">
        <v>106.16</v>
      </c>
      <c r="L35" s="52">
        <v>52.6952</v>
      </c>
      <c r="M35" s="52">
        <v>102.03619999999999</v>
      </c>
      <c r="N35" s="52">
        <v>99.629099999999994</v>
      </c>
      <c r="O35" s="52">
        <v>96.079700000000003</v>
      </c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s="10" customFormat="1" ht="12.75">
      <c r="A36" s="32" t="s">
        <v>48</v>
      </c>
      <c r="B36" s="53">
        <v>3</v>
      </c>
      <c r="C36" s="49" t="s">
        <v>49</v>
      </c>
      <c r="D36" s="54" t="s">
        <v>50</v>
      </c>
      <c r="E36" s="55">
        <v>-2.2675000000000001</v>
      </c>
      <c r="F36" s="36" t="s">
        <v>51</v>
      </c>
      <c r="G36" s="17"/>
      <c r="H36" s="56" t="s">
        <v>158</v>
      </c>
      <c r="I36" s="57" t="s">
        <v>51</v>
      </c>
      <c r="J36" s="58">
        <v>48.2774</v>
      </c>
      <c r="K36" s="58">
        <v>20.1799</v>
      </c>
      <c r="L36" s="58">
        <v>67.878</v>
      </c>
      <c r="M36" s="58">
        <v>7.0484999999999998</v>
      </c>
      <c r="N36" s="58">
        <v>21.0489</v>
      </c>
      <c r="O36" s="58">
        <v>5.2140000000000004</v>
      </c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s="10" customFormat="1" ht="12.75">
      <c r="A37" s="59" t="s">
        <v>53</v>
      </c>
      <c r="B37" s="60">
        <v>2</v>
      </c>
      <c r="C37" s="49" t="s">
        <v>54</v>
      </c>
      <c r="D37" s="54" t="s">
        <v>55</v>
      </c>
      <c r="E37" s="34">
        <v>2.8199999999999999E-2</v>
      </c>
      <c r="F37" s="34"/>
      <c r="G37" s="17"/>
      <c r="H37" s="61"/>
      <c r="I37" s="6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37"/>
      <c r="AA37" s="37"/>
      <c r="AB37" s="37"/>
      <c r="AC37" s="37"/>
      <c r="AD37" s="37"/>
      <c r="AE37" s="37"/>
      <c r="AF37" s="37"/>
      <c r="AG37" s="37"/>
      <c r="AH37" s="37"/>
      <c r="AI37" s="37"/>
    </row>
    <row r="38" spans="1:35" s="10" customFormat="1" ht="12.75">
      <c r="A38" s="34"/>
      <c r="B38" s="34"/>
      <c r="C38" s="34"/>
      <c r="D38" s="34"/>
      <c r="E38" s="34"/>
      <c r="F38" s="63"/>
      <c r="G38" s="17"/>
      <c r="H38" s="61"/>
      <c r="I38" s="6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 s="10" customFormat="1" ht="12.75">
      <c r="A39" s="34"/>
      <c r="B39" s="34"/>
      <c r="C39" s="34"/>
      <c r="D39" s="34"/>
      <c r="E39" s="34"/>
      <c r="F39" s="34"/>
      <c r="G39" s="17"/>
      <c r="H39" s="61"/>
      <c r="I39" s="6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 s="1" customFormat="1" ht="13.5" thickBot="1">
      <c r="A40" s="34"/>
      <c r="B40" s="34"/>
      <c r="C40" s="34"/>
      <c r="D40" s="34"/>
      <c r="E40" s="34"/>
      <c r="F40" s="34"/>
      <c r="G40" s="17"/>
      <c r="H40" s="61"/>
      <c r="I40" s="27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 s="10" customFormat="1" ht="12.75">
      <c r="A41" s="64"/>
      <c r="B41" s="65"/>
      <c r="C41" s="65"/>
      <c r="D41" s="64"/>
      <c r="E41" s="65"/>
      <c r="F41" s="65"/>
      <c r="G41" s="66"/>
      <c r="H41" s="67" t="s">
        <v>56</v>
      </c>
      <c r="I41" s="68" t="s">
        <v>57</v>
      </c>
      <c r="J41" s="69">
        <v>0</v>
      </c>
      <c r="K41" s="69">
        <v>1</v>
      </c>
      <c r="L41" s="69">
        <v>10</v>
      </c>
      <c r="M41" s="69">
        <v>12</v>
      </c>
      <c r="N41" s="69">
        <v>32</v>
      </c>
      <c r="O41" s="69">
        <v>33</v>
      </c>
      <c r="P41" s="69" t="s">
        <v>122</v>
      </c>
      <c r="Q41" s="69" t="s">
        <v>122</v>
      </c>
      <c r="R41" s="69" t="s">
        <v>122</v>
      </c>
      <c r="S41" s="69" t="s">
        <v>122</v>
      </c>
      <c r="T41" s="69" t="s">
        <v>122</v>
      </c>
      <c r="U41" s="69" t="s">
        <v>122</v>
      </c>
      <c r="V41" s="69" t="s">
        <v>122</v>
      </c>
      <c r="W41" s="69" t="s">
        <v>122</v>
      </c>
      <c r="X41" s="69" t="s">
        <v>122</v>
      </c>
      <c r="Y41" s="69" t="s">
        <v>122</v>
      </c>
      <c r="Z41" s="69" t="s">
        <v>122</v>
      </c>
      <c r="AA41" s="69" t="s">
        <v>122</v>
      </c>
      <c r="AB41" s="69" t="s">
        <v>122</v>
      </c>
      <c r="AC41" s="69" t="s">
        <v>122</v>
      </c>
      <c r="AD41" s="69" t="s">
        <v>122</v>
      </c>
      <c r="AE41" s="69" t="s">
        <v>122</v>
      </c>
      <c r="AF41" s="69" t="s">
        <v>122</v>
      </c>
      <c r="AG41" s="69" t="s">
        <v>122</v>
      </c>
      <c r="AH41" s="69" t="s">
        <v>122</v>
      </c>
      <c r="AI41" s="69" t="s">
        <v>122</v>
      </c>
    </row>
    <row r="42" spans="1:35" s="1" customFormat="1" ht="12.75">
      <c r="A42" s="70" t="s">
        <v>58</v>
      </c>
      <c r="B42" s="17">
        <v>4040000</v>
      </c>
      <c r="C42" s="37"/>
      <c r="D42" s="37"/>
      <c r="E42" s="37"/>
      <c r="F42" s="41"/>
      <c r="G42" s="71"/>
      <c r="H42" s="72" t="s">
        <v>59</v>
      </c>
      <c r="I42" s="73" t="s">
        <v>44</v>
      </c>
      <c r="J42" s="74">
        <v>1.5</v>
      </c>
      <c r="K42" s="74">
        <v>1.49925</v>
      </c>
      <c r="L42" s="74">
        <v>1.4924999999999999</v>
      </c>
      <c r="M42" s="74">
        <v>1.4910000000000001</v>
      </c>
      <c r="N42" s="74">
        <v>1.476</v>
      </c>
      <c r="O42" s="74">
        <v>1.47525</v>
      </c>
      <c r="P42" s="74" t="s">
        <v>122</v>
      </c>
      <c r="Q42" s="74" t="s">
        <v>122</v>
      </c>
      <c r="R42" s="74" t="s">
        <v>122</v>
      </c>
      <c r="S42" s="74" t="s">
        <v>122</v>
      </c>
      <c r="T42" s="74" t="s">
        <v>122</v>
      </c>
      <c r="U42" s="74" t="s">
        <v>122</v>
      </c>
      <c r="V42" s="74" t="s">
        <v>122</v>
      </c>
      <c r="W42" s="74" t="s">
        <v>122</v>
      </c>
      <c r="X42" s="74" t="s">
        <v>122</v>
      </c>
      <c r="Y42" s="74" t="s">
        <v>122</v>
      </c>
      <c r="Z42" s="74" t="s">
        <v>122</v>
      </c>
      <c r="AA42" s="74" t="s">
        <v>122</v>
      </c>
      <c r="AB42" s="74" t="s">
        <v>122</v>
      </c>
      <c r="AC42" s="74" t="s">
        <v>122</v>
      </c>
      <c r="AD42" s="74" t="s">
        <v>122</v>
      </c>
      <c r="AE42" s="74" t="s">
        <v>122</v>
      </c>
      <c r="AF42" s="74" t="s">
        <v>122</v>
      </c>
      <c r="AG42" s="74" t="s">
        <v>122</v>
      </c>
      <c r="AH42" s="74" t="s">
        <v>122</v>
      </c>
      <c r="AI42" s="74" t="s">
        <v>122</v>
      </c>
    </row>
    <row r="43" spans="1:35" s="10" customFormat="1" ht="12.75">
      <c r="A43" s="75"/>
      <c r="B43" s="75"/>
      <c r="C43" s="75"/>
      <c r="D43" s="75"/>
      <c r="E43" s="75"/>
      <c r="F43" s="75"/>
      <c r="G43" s="76">
        <v>4040001</v>
      </c>
      <c r="H43" s="77" t="s">
        <v>71</v>
      </c>
      <c r="I43" s="73" t="s">
        <v>27</v>
      </c>
      <c r="J43" s="74">
        <v>134.67310000000001</v>
      </c>
      <c r="K43" s="74">
        <v>106.16</v>
      </c>
      <c r="L43" s="74">
        <v>52.6952</v>
      </c>
      <c r="M43" s="74">
        <v>102.03619999999999</v>
      </c>
      <c r="N43" s="74">
        <v>99.629099999999994</v>
      </c>
      <c r="O43" s="74">
        <v>96.079700000000003</v>
      </c>
      <c r="P43" s="74" t="s">
        <v>122</v>
      </c>
      <c r="Q43" s="74" t="s">
        <v>122</v>
      </c>
      <c r="R43" s="74" t="s">
        <v>122</v>
      </c>
      <c r="S43" s="74" t="s">
        <v>122</v>
      </c>
      <c r="T43" s="74" t="s">
        <v>122</v>
      </c>
      <c r="U43" s="74" t="s">
        <v>122</v>
      </c>
      <c r="V43" s="74" t="s">
        <v>122</v>
      </c>
      <c r="W43" s="74" t="s">
        <v>122</v>
      </c>
      <c r="X43" s="74" t="s">
        <v>122</v>
      </c>
      <c r="Y43" s="74" t="s">
        <v>122</v>
      </c>
      <c r="Z43" s="74" t="s">
        <v>122</v>
      </c>
      <c r="AA43" s="74" t="s">
        <v>122</v>
      </c>
      <c r="AB43" s="74" t="s">
        <v>122</v>
      </c>
      <c r="AC43" s="74" t="s">
        <v>122</v>
      </c>
      <c r="AD43" s="74" t="s">
        <v>122</v>
      </c>
      <c r="AE43" s="74" t="s">
        <v>122</v>
      </c>
      <c r="AF43" s="74" t="s">
        <v>122</v>
      </c>
      <c r="AG43" s="74" t="s">
        <v>122</v>
      </c>
      <c r="AH43" s="74" t="s">
        <v>122</v>
      </c>
      <c r="AI43" s="74" t="s">
        <v>122</v>
      </c>
    </row>
    <row r="44" spans="1:35" s="10" customFormat="1" ht="12.75">
      <c r="A44" s="70" t="s">
        <v>60</v>
      </c>
      <c r="B44" s="75">
        <v>4.7720524600000003</v>
      </c>
      <c r="C44" s="75"/>
      <c r="D44" s="70" t="s">
        <v>61</v>
      </c>
      <c r="E44" s="75">
        <v>68.659495359999994</v>
      </c>
      <c r="F44" s="75"/>
      <c r="G44" s="76">
        <v>4040002</v>
      </c>
      <c r="H44" s="77" t="s">
        <v>72</v>
      </c>
      <c r="I44" s="73" t="s">
        <v>51</v>
      </c>
      <c r="J44" s="74">
        <v>46.747118579999999</v>
      </c>
      <c r="K44" s="74">
        <v>19.453688</v>
      </c>
      <c r="L44" s="74">
        <v>68.659495359999994</v>
      </c>
      <c r="M44" s="74">
        <v>6.4385791599999997</v>
      </c>
      <c r="N44" s="74">
        <v>20.506859380000002</v>
      </c>
      <c r="O44" s="74">
        <v>4.7720524600000003</v>
      </c>
      <c r="P44" s="74" t="s">
        <v>122</v>
      </c>
      <c r="Q44" s="74" t="s">
        <v>122</v>
      </c>
      <c r="R44" s="74" t="s">
        <v>122</v>
      </c>
      <c r="S44" s="74" t="s">
        <v>122</v>
      </c>
      <c r="T44" s="74" t="s">
        <v>122</v>
      </c>
      <c r="U44" s="74" t="s">
        <v>122</v>
      </c>
      <c r="V44" s="74" t="s">
        <v>122</v>
      </c>
      <c r="W44" s="74" t="s">
        <v>122</v>
      </c>
      <c r="X44" s="74" t="s">
        <v>122</v>
      </c>
      <c r="Y44" s="74" t="s">
        <v>122</v>
      </c>
      <c r="Z44" s="74" t="s">
        <v>122</v>
      </c>
      <c r="AA44" s="74" t="s">
        <v>122</v>
      </c>
      <c r="AB44" s="74" t="s">
        <v>122</v>
      </c>
      <c r="AC44" s="74" t="s">
        <v>122</v>
      </c>
      <c r="AD44" s="74" t="s">
        <v>122</v>
      </c>
      <c r="AE44" s="74" t="s">
        <v>122</v>
      </c>
      <c r="AF44" s="74" t="s">
        <v>122</v>
      </c>
      <c r="AG44" s="74" t="s">
        <v>122</v>
      </c>
      <c r="AH44" s="74" t="s">
        <v>122</v>
      </c>
      <c r="AI44" s="74" t="s">
        <v>122</v>
      </c>
    </row>
    <row r="45" spans="1:35" s="10" customFormat="1" ht="12.75">
      <c r="A45" s="70" t="s">
        <v>123</v>
      </c>
      <c r="B45" s="75">
        <v>-2.2675000000000001</v>
      </c>
      <c r="C45" s="75"/>
      <c r="D45" s="70" t="s">
        <v>124</v>
      </c>
      <c r="E45" s="75">
        <v>2.8199999999999999E-2</v>
      </c>
      <c r="F45" s="75"/>
      <c r="G45" s="76">
        <v>4040003</v>
      </c>
      <c r="H45" s="77" t="s">
        <v>73</v>
      </c>
      <c r="I45" s="73" t="s">
        <v>64</v>
      </c>
      <c r="J45" s="74">
        <v>31.164745719999999</v>
      </c>
      <c r="K45" s="74">
        <v>12.975613139903285</v>
      </c>
      <c r="L45" s="74">
        <v>46.003011966499159</v>
      </c>
      <c r="M45" s="74">
        <v>4.3182958819584165</v>
      </c>
      <c r="N45" s="74">
        <v>13.893536165311655</v>
      </c>
      <c r="O45" s="74">
        <v>3.2347415421115069</v>
      </c>
      <c r="P45" s="74" t="s">
        <v>122</v>
      </c>
      <c r="Q45" s="74" t="s">
        <v>122</v>
      </c>
      <c r="R45" s="74" t="s">
        <v>122</v>
      </c>
      <c r="S45" s="74" t="s">
        <v>122</v>
      </c>
      <c r="T45" s="74" t="s">
        <v>122</v>
      </c>
      <c r="U45" s="74" t="s">
        <v>122</v>
      </c>
      <c r="V45" s="74" t="s">
        <v>122</v>
      </c>
      <c r="W45" s="74" t="s">
        <v>122</v>
      </c>
      <c r="X45" s="74" t="s">
        <v>122</v>
      </c>
      <c r="Y45" s="74" t="s">
        <v>122</v>
      </c>
      <c r="Z45" s="74" t="s">
        <v>122</v>
      </c>
      <c r="AA45" s="74" t="s">
        <v>122</v>
      </c>
      <c r="AB45" s="74" t="s">
        <v>122</v>
      </c>
      <c r="AC45" s="74" t="s">
        <v>122</v>
      </c>
      <c r="AD45" s="74" t="s">
        <v>122</v>
      </c>
      <c r="AE45" s="74" t="s">
        <v>122</v>
      </c>
      <c r="AF45" s="74" t="s">
        <v>122</v>
      </c>
      <c r="AG45" s="74" t="s">
        <v>122</v>
      </c>
      <c r="AH45" s="74" t="s">
        <v>122</v>
      </c>
      <c r="AI45" s="74" t="s">
        <v>122</v>
      </c>
    </row>
    <row r="46" spans="1:35" s="10" customFormat="1" ht="12.75">
      <c r="A46" s="75"/>
      <c r="B46" s="75"/>
      <c r="C46" s="75"/>
      <c r="D46" s="75"/>
      <c r="E46" s="75"/>
      <c r="F46" s="75"/>
      <c r="G46" s="76">
        <v>4040004</v>
      </c>
      <c r="H46" s="77" t="s">
        <v>74</v>
      </c>
      <c r="I46" s="73" t="s">
        <v>65</v>
      </c>
      <c r="J46" s="74">
        <v>0.68085438634368667</v>
      </c>
      <c r="K46" s="74">
        <v>0.28333572651530775</v>
      </c>
      <c r="L46" s="74">
        <v>1</v>
      </c>
      <c r="M46" s="74">
        <v>9.3775509508784133E-2</v>
      </c>
      <c r="N46" s="74">
        <v>0.29867477575355139</v>
      </c>
      <c r="O46" s="74">
        <v>6.9503168279621927E-2</v>
      </c>
      <c r="P46" s="74" t="s">
        <v>122</v>
      </c>
      <c r="Q46" s="74" t="s">
        <v>122</v>
      </c>
      <c r="R46" s="74" t="s">
        <v>122</v>
      </c>
      <c r="S46" s="74" t="s">
        <v>122</v>
      </c>
      <c r="T46" s="74" t="s">
        <v>122</v>
      </c>
      <c r="U46" s="74" t="s">
        <v>122</v>
      </c>
      <c r="V46" s="74" t="s">
        <v>122</v>
      </c>
      <c r="W46" s="74" t="s">
        <v>122</v>
      </c>
      <c r="X46" s="74" t="s">
        <v>122</v>
      </c>
      <c r="Y46" s="74" t="s">
        <v>122</v>
      </c>
      <c r="Z46" s="74" t="s">
        <v>122</v>
      </c>
      <c r="AA46" s="74" t="s">
        <v>122</v>
      </c>
      <c r="AB46" s="74" t="s">
        <v>122</v>
      </c>
      <c r="AC46" s="74" t="s">
        <v>122</v>
      </c>
      <c r="AD46" s="74" t="s">
        <v>122</v>
      </c>
      <c r="AE46" s="74" t="s">
        <v>122</v>
      </c>
      <c r="AF46" s="74" t="s">
        <v>122</v>
      </c>
      <c r="AG46" s="74" t="s">
        <v>122</v>
      </c>
      <c r="AH46" s="74" t="s">
        <v>122</v>
      </c>
      <c r="AI46" s="74" t="s">
        <v>122</v>
      </c>
    </row>
    <row r="47" spans="1:35" s="10" customFormat="1" ht="12.75">
      <c r="A47" s="75"/>
      <c r="B47" s="75"/>
      <c r="C47" s="75"/>
      <c r="D47" s="75"/>
      <c r="E47" s="75"/>
      <c r="F47" s="75"/>
      <c r="G47" s="76">
        <v>4040005</v>
      </c>
      <c r="H47" s="77" t="s">
        <v>67</v>
      </c>
      <c r="I47" s="73" t="s">
        <v>64</v>
      </c>
      <c r="J47" s="74">
        <v>27.983377413333333</v>
      </c>
      <c r="K47" s="74">
        <v>9.7926533533433382</v>
      </c>
      <c r="L47" s="74">
        <v>42.805656884422113</v>
      </c>
      <c r="M47" s="74">
        <v>1.1177241448692148</v>
      </c>
      <c r="N47" s="74">
        <v>10.660438292682928</v>
      </c>
      <c r="O47" s="74">
        <v>0</v>
      </c>
      <c r="P47" s="74" t="s">
        <v>122</v>
      </c>
      <c r="Q47" s="74" t="s">
        <v>122</v>
      </c>
      <c r="R47" s="74" t="s">
        <v>122</v>
      </c>
      <c r="S47" s="74" t="s">
        <v>122</v>
      </c>
      <c r="T47" s="74" t="s">
        <v>122</v>
      </c>
      <c r="U47" s="74" t="s">
        <v>122</v>
      </c>
      <c r="V47" s="74" t="s">
        <v>122</v>
      </c>
      <c r="W47" s="74" t="s">
        <v>122</v>
      </c>
      <c r="X47" s="74" t="s">
        <v>122</v>
      </c>
      <c r="Y47" s="74" t="s">
        <v>122</v>
      </c>
      <c r="Z47" s="74" t="s">
        <v>122</v>
      </c>
      <c r="AA47" s="74" t="s">
        <v>122</v>
      </c>
      <c r="AB47" s="74" t="s">
        <v>122</v>
      </c>
      <c r="AC47" s="74" t="s">
        <v>122</v>
      </c>
      <c r="AD47" s="74" t="s">
        <v>122</v>
      </c>
      <c r="AE47" s="74" t="s">
        <v>122</v>
      </c>
      <c r="AF47" s="74" t="s">
        <v>122</v>
      </c>
      <c r="AG47" s="74" t="s">
        <v>122</v>
      </c>
      <c r="AH47" s="74" t="s">
        <v>122</v>
      </c>
      <c r="AI47" s="74" t="s">
        <v>122</v>
      </c>
    </row>
    <row r="48" spans="1:35" s="10" customFormat="1" ht="12.75">
      <c r="A48" s="75"/>
      <c r="B48" s="75"/>
      <c r="C48" s="75"/>
      <c r="D48" s="75"/>
      <c r="E48" s="75"/>
      <c r="F48" s="75"/>
      <c r="G48" s="76">
        <v>4040006</v>
      </c>
      <c r="H48" s="77" t="s">
        <v>68</v>
      </c>
      <c r="I48" s="73" t="s">
        <v>66</v>
      </c>
      <c r="J48" s="74">
        <v>0.65701590507702101</v>
      </c>
      <c r="K48" s="74">
        <v>0.22980471394011606</v>
      </c>
      <c r="L48" s="74">
        <v>1</v>
      </c>
      <c r="M48" s="74">
        <v>2.6085356125593182E-2</v>
      </c>
      <c r="N48" s="74">
        <v>0.2462895086383243</v>
      </c>
      <c r="O48" s="74">
        <v>0</v>
      </c>
      <c r="P48" s="74" t="s">
        <v>122</v>
      </c>
      <c r="Q48" s="74" t="s">
        <v>122</v>
      </c>
      <c r="R48" s="74" t="s">
        <v>122</v>
      </c>
      <c r="S48" s="74" t="s">
        <v>122</v>
      </c>
      <c r="T48" s="74" t="s">
        <v>122</v>
      </c>
      <c r="U48" s="74" t="s">
        <v>122</v>
      </c>
      <c r="V48" s="74" t="s">
        <v>122</v>
      </c>
      <c r="W48" s="74" t="s">
        <v>122</v>
      </c>
      <c r="X48" s="74" t="s">
        <v>122</v>
      </c>
      <c r="Y48" s="74" t="s">
        <v>122</v>
      </c>
      <c r="Z48" s="74" t="s">
        <v>122</v>
      </c>
      <c r="AA48" s="74" t="s">
        <v>122</v>
      </c>
      <c r="AB48" s="74" t="s">
        <v>122</v>
      </c>
      <c r="AC48" s="74" t="s">
        <v>122</v>
      </c>
      <c r="AD48" s="74" t="s">
        <v>122</v>
      </c>
      <c r="AE48" s="74" t="s">
        <v>122</v>
      </c>
      <c r="AF48" s="74" t="s">
        <v>122</v>
      </c>
      <c r="AG48" s="74" t="s">
        <v>122</v>
      </c>
      <c r="AH48" s="74" t="s">
        <v>122</v>
      </c>
      <c r="AI48" s="74" t="s">
        <v>122</v>
      </c>
    </row>
    <row r="49" spans="1:35" s="1" customFormat="1" ht="12.75" customHeight="1" thickBot="1">
      <c r="A49" s="2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s="10" customFormat="1" ht="13.5" thickTop="1">
      <c r="A50" s="4" t="s">
        <v>198</v>
      </c>
      <c r="B50" s="5"/>
      <c r="C50" s="5"/>
      <c r="D50" s="5"/>
      <c r="E50" s="5"/>
      <c r="F50" s="5"/>
      <c r="G50" s="6"/>
      <c r="H50" s="7"/>
      <c r="I50" s="7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s="10" customFormat="1" ht="12.75">
      <c r="A51" s="11" t="s">
        <v>2</v>
      </c>
      <c r="B51" s="12" t="s">
        <v>82</v>
      </c>
      <c r="C51" s="13" t="s">
        <v>159</v>
      </c>
      <c r="D51" s="14" t="s">
        <v>5</v>
      </c>
      <c r="E51" s="15" t="s">
        <v>6</v>
      </c>
      <c r="F51" s="16">
        <v>2240</v>
      </c>
      <c r="G51" s="17"/>
      <c r="H51" s="18" t="s">
        <v>7</v>
      </c>
      <c r="I51" s="19" t="s">
        <v>0</v>
      </c>
      <c r="J51" s="19" t="s">
        <v>8</v>
      </c>
      <c r="K51" s="19" t="s">
        <v>216</v>
      </c>
      <c r="L51" s="19" t="s">
        <v>217</v>
      </c>
      <c r="M51" s="19" t="s">
        <v>202</v>
      </c>
      <c r="N51" s="19" t="s">
        <v>203</v>
      </c>
      <c r="O51" s="19" t="s">
        <v>204</v>
      </c>
      <c r="P51" s="19"/>
      <c r="Q51" s="19"/>
      <c r="R51" s="19"/>
      <c r="S51" s="19"/>
      <c r="T51" s="19"/>
      <c r="U51" s="19"/>
      <c r="V51" s="19"/>
      <c r="W51" s="20"/>
      <c r="X51" s="20"/>
      <c r="Y51" s="20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s="31" customFormat="1" ht="12.75">
      <c r="A52" s="22" t="s">
        <v>19</v>
      </c>
      <c r="B52" s="23" t="s">
        <v>218</v>
      </c>
      <c r="C52" s="24"/>
      <c r="D52" s="25" t="s">
        <v>21</v>
      </c>
      <c r="E52" s="24">
        <v>37</v>
      </c>
      <c r="F52" s="23" t="s">
        <v>22</v>
      </c>
      <c r="G52" s="26"/>
      <c r="H52" s="27" t="s">
        <v>23</v>
      </c>
      <c r="I52" s="28"/>
      <c r="J52" s="28"/>
      <c r="K52" s="28" t="s">
        <v>219</v>
      </c>
      <c r="L52" s="28" t="s">
        <v>199</v>
      </c>
      <c r="M52" s="28"/>
      <c r="N52" s="28" t="s">
        <v>200</v>
      </c>
      <c r="O52" s="28" t="s">
        <v>93</v>
      </c>
      <c r="P52" s="28"/>
      <c r="Q52" s="28"/>
      <c r="R52" s="28"/>
      <c r="S52" s="28"/>
      <c r="T52" s="28"/>
      <c r="U52" s="28"/>
      <c r="V52" s="28"/>
      <c r="W52" s="29"/>
      <c r="X52" s="29"/>
      <c r="Y52" s="29"/>
      <c r="Z52" s="30"/>
      <c r="AA52" s="30"/>
      <c r="AB52" s="30"/>
      <c r="AC52" s="30"/>
      <c r="AD52" s="30"/>
      <c r="AE52" s="30"/>
      <c r="AF52" s="30"/>
      <c r="AG52" s="30"/>
      <c r="AH52" s="30"/>
      <c r="AI52" s="30"/>
    </row>
    <row r="53" spans="1:35" s="10" customFormat="1" ht="12.75">
      <c r="A53" s="32" t="s">
        <v>24</v>
      </c>
      <c r="B53" s="33" t="s">
        <v>94</v>
      </c>
      <c r="C53" s="34"/>
      <c r="D53" s="35" t="s">
        <v>26</v>
      </c>
      <c r="E53" s="34">
        <v>151.05000000000001</v>
      </c>
      <c r="F53" s="36" t="s">
        <v>27</v>
      </c>
      <c r="G53" s="17"/>
      <c r="H53" s="37" t="s">
        <v>28</v>
      </c>
      <c r="I53" s="38"/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/>
      <c r="Q53" s="39"/>
      <c r="R53" s="39"/>
      <c r="S53" s="39"/>
      <c r="T53" s="39"/>
      <c r="U53" s="39"/>
      <c r="V53" s="39"/>
      <c r="W53" s="40"/>
      <c r="X53" s="40"/>
      <c r="Y53" s="40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s="10" customFormat="1" ht="12.75">
      <c r="A54" s="32" t="s">
        <v>29</v>
      </c>
      <c r="B54" s="33" t="s">
        <v>78</v>
      </c>
      <c r="C54" s="34"/>
      <c r="D54" s="35" t="s">
        <v>30</v>
      </c>
      <c r="E54" s="34">
        <v>1.6279999999999999</v>
      </c>
      <c r="F54" s="36" t="s">
        <v>31</v>
      </c>
      <c r="G54" s="17"/>
      <c r="H54" s="41" t="s">
        <v>32</v>
      </c>
      <c r="I54" s="41"/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 s="10" customFormat="1" ht="12.75">
      <c r="A55" s="32" t="s">
        <v>33</v>
      </c>
      <c r="B55" s="33"/>
      <c r="C55" s="34"/>
      <c r="D55" s="35" t="s">
        <v>34</v>
      </c>
      <c r="E55" s="34">
        <v>1.9400000000000001E-2</v>
      </c>
      <c r="F55" s="36" t="s">
        <v>31</v>
      </c>
      <c r="G55" s="17"/>
      <c r="H55" s="41" t="s">
        <v>35</v>
      </c>
      <c r="I55" s="41"/>
      <c r="J55" s="43">
        <v>1.0590277777777777E-2</v>
      </c>
      <c r="K55" s="43">
        <v>1.6122685185185184E-2</v>
      </c>
      <c r="L55" s="43">
        <v>2.6875E-2</v>
      </c>
      <c r="M55" s="43">
        <v>3.1759259259259258E-2</v>
      </c>
      <c r="N55" s="43">
        <v>3.5034722222222224E-2</v>
      </c>
      <c r="O55" s="43">
        <v>3.7557870370370373E-2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4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35" s="10" customFormat="1" ht="12.75">
      <c r="A56" s="32" t="s">
        <v>36</v>
      </c>
      <c r="B56" s="45">
        <v>4</v>
      </c>
      <c r="C56" s="34"/>
      <c r="D56" s="35" t="s">
        <v>37</v>
      </c>
      <c r="E56" s="34">
        <v>83</v>
      </c>
      <c r="F56" s="36" t="s">
        <v>38</v>
      </c>
      <c r="G56" s="17"/>
      <c r="H56" s="41" t="s">
        <v>39</v>
      </c>
      <c r="I56" s="43"/>
      <c r="J56" s="43">
        <v>1.3321759259259261E-2</v>
      </c>
      <c r="K56" s="43">
        <v>1.7835648148148149E-2</v>
      </c>
      <c r="L56" s="43">
        <v>2.7280092592592592E-2</v>
      </c>
      <c r="M56" s="43">
        <v>3.3217592592592597E-2</v>
      </c>
      <c r="N56" s="43">
        <v>3.5925925925925924E-2</v>
      </c>
      <c r="O56" s="43">
        <v>3.8252314814814815E-2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6"/>
      <c r="AA56" s="39"/>
      <c r="AB56" s="39"/>
      <c r="AC56" s="39"/>
      <c r="AD56" s="39"/>
      <c r="AE56" s="39"/>
      <c r="AF56" s="39"/>
      <c r="AG56" s="39"/>
      <c r="AH56" s="39"/>
      <c r="AI56" s="39"/>
    </row>
    <row r="57" spans="1:35" s="10" customFormat="1" ht="12.75">
      <c r="A57" s="32" t="s">
        <v>40</v>
      </c>
      <c r="B57" s="47">
        <v>6</v>
      </c>
      <c r="C57" s="34"/>
      <c r="D57" s="35" t="s">
        <v>41</v>
      </c>
      <c r="E57" s="34">
        <v>0.89</v>
      </c>
      <c r="F57" s="34"/>
      <c r="G57" s="17"/>
      <c r="H57" s="41" t="s">
        <v>42</v>
      </c>
      <c r="I57" s="43"/>
      <c r="J57" s="41">
        <v>118</v>
      </c>
      <c r="K57" s="41">
        <v>74</v>
      </c>
      <c r="L57" s="41">
        <v>17</v>
      </c>
      <c r="M57" s="41">
        <v>63</v>
      </c>
      <c r="N57" s="41">
        <v>39</v>
      </c>
      <c r="O57" s="41">
        <v>30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s="10" customFormat="1" ht="12.75">
      <c r="A58" s="36" t="s">
        <v>43</v>
      </c>
      <c r="B58" s="48">
        <v>1.5</v>
      </c>
      <c r="C58" s="49" t="s">
        <v>44</v>
      </c>
      <c r="D58" s="35" t="s">
        <v>45</v>
      </c>
      <c r="E58" s="45" t="s">
        <v>196</v>
      </c>
      <c r="F58" s="34"/>
      <c r="G58" s="17"/>
      <c r="H58" s="50" t="s">
        <v>168</v>
      </c>
      <c r="I58" s="51" t="s">
        <v>27</v>
      </c>
      <c r="J58" s="52">
        <v>125.1765</v>
      </c>
      <c r="K58" s="52">
        <v>109.7634</v>
      </c>
      <c r="L58" s="52">
        <v>68.103300000000004</v>
      </c>
      <c r="M58" s="52">
        <v>52.7438</v>
      </c>
      <c r="N58" s="52">
        <v>50.9437</v>
      </c>
      <c r="O58" s="52">
        <v>50.322499999999998</v>
      </c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44"/>
      <c r="AA58" s="44"/>
      <c r="AB58" s="44"/>
      <c r="AC58" s="44"/>
      <c r="AD58" s="44"/>
      <c r="AE58" s="44"/>
      <c r="AF58" s="44"/>
      <c r="AG58" s="44"/>
      <c r="AH58" s="44"/>
      <c r="AI58" s="44"/>
    </row>
    <row r="59" spans="1:35" s="10" customFormat="1" ht="12.75">
      <c r="A59" s="32" t="s">
        <v>48</v>
      </c>
      <c r="B59" s="53">
        <v>3</v>
      </c>
      <c r="C59" s="49" t="s">
        <v>49</v>
      </c>
      <c r="D59" s="54" t="s">
        <v>50</v>
      </c>
      <c r="E59" s="55">
        <v>-1.9749000000000001</v>
      </c>
      <c r="F59" s="36" t="s">
        <v>51</v>
      </c>
      <c r="G59" s="17"/>
      <c r="H59" s="56" t="s">
        <v>169</v>
      </c>
      <c r="I59" s="57" t="s">
        <v>51</v>
      </c>
      <c r="J59" s="58">
        <v>51.458300000000001</v>
      </c>
      <c r="K59" s="58">
        <v>20.940100000000001</v>
      </c>
      <c r="L59" s="58">
        <v>85.544700000000006</v>
      </c>
      <c r="M59" s="58">
        <v>5.8219000000000003</v>
      </c>
      <c r="N59" s="58">
        <v>14.6487</v>
      </c>
      <c r="O59" s="58">
        <v>3.5682999999999998</v>
      </c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44"/>
      <c r="AA59" s="44"/>
      <c r="AB59" s="44"/>
      <c r="AC59" s="44"/>
      <c r="AD59" s="44"/>
      <c r="AE59" s="44"/>
      <c r="AF59" s="44"/>
      <c r="AG59" s="44"/>
      <c r="AH59" s="44"/>
      <c r="AI59" s="44"/>
    </row>
    <row r="60" spans="1:35" s="10" customFormat="1" ht="12.75">
      <c r="A60" s="59" t="s">
        <v>53</v>
      </c>
      <c r="B60" s="60">
        <v>2</v>
      </c>
      <c r="C60" s="49" t="s">
        <v>54</v>
      </c>
      <c r="D60" s="54" t="s">
        <v>55</v>
      </c>
      <c r="E60" s="34">
        <v>2.7099999999999999E-2</v>
      </c>
      <c r="F60" s="34"/>
      <c r="G60" s="17"/>
      <c r="H60" s="61"/>
      <c r="I60" s="61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1:35" s="10" customFormat="1" ht="12.75">
      <c r="A61" s="34"/>
      <c r="B61" s="34"/>
      <c r="C61" s="34"/>
      <c r="D61" s="34"/>
      <c r="E61" s="34"/>
      <c r="F61" s="63"/>
      <c r="G61" s="17"/>
      <c r="H61" s="61"/>
      <c r="I61" s="61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1:35" s="10" customFormat="1" ht="12.75">
      <c r="A62" s="34"/>
      <c r="B62" s="34"/>
      <c r="C62" s="34"/>
      <c r="D62" s="34"/>
      <c r="E62" s="34"/>
      <c r="F62" s="34"/>
      <c r="G62" s="17"/>
      <c r="H62" s="61"/>
      <c r="I62" s="61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1:35" s="1" customFormat="1" ht="13.5" thickBot="1">
      <c r="A63" s="34"/>
      <c r="B63" s="34"/>
      <c r="C63" s="34"/>
      <c r="D63" s="34"/>
      <c r="E63" s="34"/>
      <c r="F63" s="34"/>
      <c r="G63" s="17"/>
      <c r="H63" s="61"/>
      <c r="I63" s="27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s="10" customFormat="1" ht="12.75">
      <c r="A64" s="64"/>
      <c r="B64" s="65"/>
      <c r="C64" s="65"/>
      <c r="D64" s="64"/>
      <c r="E64" s="65"/>
      <c r="F64" s="65"/>
      <c r="G64" s="66"/>
      <c r="H64" s="67" t="s">
        <v>56</v>
      </c>
      <c r="I64" s="68" t="s">
        <v>57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 t="s">
        <v>122</v>
      </c>
      <c r="Q64" s="69" t="s">
        <v>122</v>
      </c>
      <c r="R64" s="69" t="s">
        <v>122</v>
      </c>
      <c r="S64" s="69" t="s">
        <v>122</v>
      </c>
      <c r="T64" s="69" t="s">
        <v>122</v>
      </c>
      <c r="U64" s="69" t="s">
        <v>122</v>
      </c>
      <c r="V64" s="69" t="s">
        <v>122</v>
      </c>
      <c r="W64" s="69" t="s">
        <v>122</v>
      </c>
      <c r="X64" s="69" t="s">
        <v>122</v>
      </c>
      <c r="Y64" s="69" t="s">
        <v>122</v>
      </c>
      <c r="Z64" s="69" t="s">
        <v>122</v>
      </c>
      <c r="AA64" s="69" t="s">
        <v>122</v>
      </c>
      <c r="AB64" s="69" t="s">
        <v>122</v>
      </c>
      <c r="AC64" s="69" t="s">
        <v>122</v>
      </c>
      <c r="AD64" s="69" t="s">
        <v>122</v>
      </c>
      <c r="AE64" s="69" t="s">
        <v>122</v>
      </c>
      <c r="AF64" s="69" t="s">
        <v>122</v>
      </c>
      <c r="AG64" s="69" t="s">
        <v>122</v>
      </c>
      <c r="AH64" s="69" t="s">
        <v>122</v>
      </c>
      <c r="AI64" s="69" t="s">
        <v>122</v>
      </c>
    </row>
    <row r="65" spans="1:35" s="1" customFormat="1" ht="12.75">
      <c r="A65" s="70" t="s">
        <v>58</v>
      </c>
      <c r="B65" s="17">
        <v>4060000</v>
      </c>
      <c r="C65" s="37"/>
      <c r="D65" s="37"/>
      <c r="E65" s="37"/>
      <c r="F65" s="41"/>
      <c r="G65" s="71"/>
      <c r="H65" s="72" t="s">
        <v>59</v>
      </c>
      <c r="I65" s="73" t="s">
        <v>44</v>
      </c>
      <c r="J65" s="74">
        <v>1.5</v>
      </c>
      <c r="K65" s="74">
        <v>1.5</v>
      </c>
      <c r="L65" s="74">
        <v>1.5</v>
      </c>
      <c r="M65" s="74">
        <v>1.5</v>
      </c>
      <c r="N65" s="74">
        <v>1.5</v>
      </c>
      <c r="O65" s="74">
        <v>1.5</v>
      </c>
      <c r="P65" s="74" t="s">
        <v>122</v>
      </c>
      <c r="Q65" s="74" t="s">
        <v>122</v>
      </c>
      <c r="R65" s="74" t="s">
        <v>122</v>
      </c>
      <c r="S65" s="74" t="s">
        <v>122</v>
      </c>
      <c r="T65" s="74" t="s">
        <v>122</v>
      </c>
      <c r="U65" s="74" t="s">
        <v>122</v>
      </c>
      <c r="V65" s="74" t="s">
        <v>122</v>
      </c>
      <c r="W65" s="74" t="s">
        <v>122</v>
      </c>
      <c r="X65" s="74" t="s">
        <v>122</v>
      </c>
      <c r="Y65" s="74" t="s">
        <v>122</v>
      </c>
      <c r="Z65" s="74" t="s">
        <v>122</v>
      </c>
      <c r="AA65" s="74" t="s">
        <v>122</v>
      </c>
      <c r="AB65" s="74" t="s">
        <v>122</v>
      </c>
      <c r="AC65" s="74" t="s">
        <v>122</v>
      </c>
      <c r="AD65" s="74" t="s">
        <v>122</v>
      </c>
      <c r="AE65" s="74" t="s">
        <v>122</v>
      </c>
      <c r="AF65" s="74" t="s">
        <v>122</v>
      </c>
      <c r="AG65" s="74" t="s">
        <v>122</v>
      </c>
      <c r="AH65" s="74" t="s">
        <v>122</v>
      </c>
      <c r="AI65" s="74" t="s">
        <v>122</v>
      </c>
    </row>
    <row r="66" spans="1:35" s="10" customFormat="1" ht="12.75">
      <c r="A66" s="75"/>
      <c r="B66" s="75"/>
      <c r="C66" s="75"/>
      <c r="D66" s="75"/>
      <c r="E66" s="75"/>
      <c r="F66" s="75"/>
      <c r="G66" s="76">
        <v>4060001</v>
      </c>
      <c r="H66" s="77" t="s">
        <v>71</v>
      </c>
      <c r="I66" s="73" t="s">
        <v>27</v>
      </c>
      <c r="J66" s="74">
        <v>125.1765</v>
      </c>
      <c r="K66" s="74">
        <v>109.7634</v>
      </c>
      <c r="L66" s="74">
        <v>68.103300000000004</v>
      </c>
      <c r="M66" s="74">
        <v>52.7438</v>
      </c>
      <c r="N66" s="74">
        <v>50.9437</v>
      </c>
      <c r="O66" s="74">
        <v>50.322499999999998</v>
      </c>
      <c r="P66" s="74" t="s">
        <v>122</v>
      </c>
      <c r="Q66" s="74" t="s">
        <v>122</v>
      </c>
      <c r="R66" s="74" t="s">
        <v>122</v>
      </c>
      <c r="S66" s="74" t="s">
        <v>122</v>
      </c>
      <c r="T66" s="74" t="s">
        <v>122</v>
      </c>
      <c r="U66" s="74" t="s">
        <v>122</v>
      </c>
      <c r="V66" s="74" t="s">
        <v>122</v>
      </c>
      <c r="W66" s="74" t="s">
        <v>122</v>
      </c>
      <c r="X66" s="74" t="s">
        <v>122</v>
      </c>
      <c r="Y66" s="74" t="s">
        <v>122</v>
      </c>
      <c r="Z66" s="74" t="s">
        <v>122</v>
      </c>
      <c r="AA66" s="74" t="s">
        <v>122</v>
      </c>
      <c r="AB66" s="74" t="s">
        <v>122</v>
      </c>
      <c r="AC66" s="74" t="s">
        <v>122</v>
      </c>
      <c r="AD66" s="74" t="s">
        <v>122</v>
      </c>
      <c r="AE66" s="74" t="s">
        <v>122</v>
      </c>
      <c r="AF66" s="74" t="s">
        <v>122</v>
      </c>
      <c r="AG66" s="74" t="s">
        <v>122</v>
      </c>
      <c r="AH66" s="74" t="s">
        <v>122</v>
      </c>
      <c r="AI66" s="74" t="s">
        <v>122</v>
      </c>
    </row>
    <row r="67" spans="1:35" s="10" customFormat="1" ht="12.75">
      <c r="A67" s="70" t="s">
        <v>60</v>
      </c>
      <c r="B67" s="75">
        <v>4.17946025</v>
      </c>
      <c r="C67" s="75"/>
      <c r="D67" s="70" t="s">
        <v>61</v>
      </c>
      <c r="E67" s="75">
        <v>85.674000570000004</v>
      </c>
      <c r="F67" s="75"/>
      <c r="G67" s="76">
        <v>4060002</v>
      </c>
      <c r="H67" s="77" t="s">
        <v>72</v>
      </c>
      <c r="I67" s="73" t="s">
        <v>51</v>
      </c>
      <c r="J67" s="74">
        <v>50.040916850000002</v>
      </c>
      <c r="K67" s="74">
        <v>19.940411860000001</v>
      </c>
      <c r="L67" s="74">
        <v>85.674000570000004</v>
      </c>
      <c r="M67" s="74">
        <v>6.3674430200000005</v>
      </c>
      <c r="N67" s="74">
        <v>15.243025729999999</v>
      </c>
      <c r="O67" s="74">
        <v>4.17946025</v>
      </c>
      <c r="P67" s="74" t="s">
        <v>122</v>
      </c>
      <c r="Q67" s="74" t="s">
        <v>122</v>
      </c>
      <c r="R67" s="74" t="s">
        <v>122</v>
      </c>
      <c r="S67" s="74" t="s">
        <v>122</v>
      </c>
      <c r="T67" s="74" t="s">
        <v>122</v>
      </c>
      <c r="U67" s="74" t="s">
        <v>122</v>
      </c>
      <c r="V67" s="74" t="s">
        <v>122</v>
      </c>
      <c r="W67" s="74" t="s">
        <v>122</v>
      </c>
      <c r="X67" s="74" t="s">
        <v>122</v>
      </c>
      <c r="Y67" s="74" t="s">
        <v>122</v>
      </c>
      <c r="Z67" s="74" t="s">
        <v>122</v>
      </c>
      <c r="AA67" s="74" t="s">
        <v>122</v>
      </c>
      <c r="AB67" s="74" t="s">
        <v>122</v>
      </c>
      <c r="AC67" s="74" t="s">
        <v>122</v>
      </c>
      <c r="AD67" s="74" t="s">
        <v>122</v>
      </c>
      <c r="AE67" s="74" t="s">
        <v>122</v>
      </c>
      <c r="AF67" s="74" t="s">
        <v>122</v>
      </c>
      <c r="AG67" s="74" t="s">
        <v>122</v>
      </c>
      <c r="AH67" s="74" t="s">
        <v>122</v>
      </c>
      <c r="AI67" s="74" t="s">
        <v>122</v>
      </c>
    </row>
    <row r="68" spans="1:35" s="10" customFormat="1" ht="12.75">
      <c r="A68" s="70" t="s">
        <v>123</v>
      </c>
      <c r="B68" s="75">
        <v>-1.9749000000000001</v>
      </c>
      <c r="C68" s="75"/>
      <c r="D68" s="70" t="s">
        <v>124</v>
      </c>
      <c r="E68" s="75">
        <v>2.7099999999999999E-2</v>
      </c>
      <c r="F68" s="75"/>
      <c r="G68" s="76">
        <v>4060003</v>
      </c>
      <c r="H68" s="77" t="s">
        <v>73</v>
      </c>
      <c r="I68" s="73" t="s">
        <v>64</v>
      </c>
      <c r="J68" s="74">
        <v>33.360611233333337</v>
      </c>
      <c r="K68" s="74">
        <v>13.293607906666667</v>
      </c>
      <c r="L68" s="74">
        <v>57.116000380000003</v>
      </c>
      <c r="M68" s="74">
        <v>4.2449620133333337</v>
      </c>
      <c r="N68" s="74">
        <v>10.162017153333332</v>
      </c>
      <c r="O68" s="74">
        <v>2.7863068333333332</v>
      </c>
      <c r="P68" s="74" t="s">
        <v>122</v>
      </c>
      <c r="Q68" s="74" t="s">
        <v>122</v>
      </c>
      <c r="R68" s="74" t="s">
        <v>122</v>
      </c>
      <c r="S68" s="74" t="s">
        <v>122</v>
      </c>
      <c r="T68" s="74" t="s">
        <v>122</v>
      </c>
      <c r="U68" s="74" t="s">
        <v>122</v>
      </c>
      <c r="V68" s="74" t="s">
        <v>122</v>
      </c>
      <c r="W68" s="74" t="s">
        <v>122</v>
      </c>
      <c r="X68" s="74" t="s">
        <v>122</v>
      </c>
      <c r="Y68" s="74" t="s">
        <v>122</v>
      </c>
      <c r="Z68" s="74" t="s">
        <v>122</v>
      </c>
      <c r="AA68" s="74" t="s">
        <v>122</v>
      </c>
      <c r="AB68" s="74" t="s">
        <v>122</v>
      </c>
      <c r="AC68" s="74" t="s">
        <v>122</v>
      </c>
      <c r="AD68" s="74" t="s">
        <v>122</v>
      </c>
      <c r="AE68" s="74" t="s">
        <v>122</v>
      </c>
      <c r="AF68" s="74" t="s">
        <v>122</v>
      </c>
      <c r="AG68" s="74" t="s">
        <v>122</v>
      </c>
      <c r="AH68" s="74" t="s">
        <v>122</v>
      </c>
      <c r="AI68" s="74" t="s">
        <v>122</v>
      </c>
    </row>
    <row r="69" spans="1:35" s="10" customFormat="1" ht="12.75">
      <c r="A69" s="75"/>
      <c r="B69" s="75"/>
      <c r="C69" s="75"/>
      <c r="D69" s="75"/>
      <c r="E69" s="75"/>
      <c r="F69" s="75"/>
      <c r="G69" s="76">
        <v>4060004</v>
      </c>
      <c r="H69" s="77" t="s">
        <v>74</v>
      </c>
      <c r="I69" s="73" t="s">
        <v>65</v>
      </c>
      <c r="J69" s="74">
        <v>0.58408521274915881</v>
      </c>
      <c r="K69" s="74">
        <v>0.23274752815712946</v>
      </c>
      <c r="L69" s="74">
        <v>1</v>
      </c>
      <c r="M69" s="74">
        <v>7.4321765969099063E-2</v>
      </c>
      <c r="N69" s="74">
        <v>0.17791892089299219</v>
      </c>
      <c r="O69" s="74">
        <v>4.8783297408706496E-2</v>
      </c>
      <c r="P69" s="74" t="s">
        <v>122</v>
      </c>
      <c r="Q69" s="74" t="s">
        <v>122</v>
      </c>
      <c r="R69" s="74" t="s">
        <v>122</v>
      </c>
      <c r="S69" s="74" t="s">
        <v>122</v>
      </c>
      <c r="T69" s="74" t="s">
        <v>122</v>
      </c>
      <c r="U69" s="74" t="s">
        <v>122</v>
      </c>
      <c r="V69" s="74" t="s">
        <v>122</v>
      </c>
      <c r="W69" s="74" t="s">
        <v>122</v>
      </c>
      <c r="X69" s="74" t="s">
        <v>122</v>
      </c>
      <c r="Y69" s="74" t="s">
        <v>122</v>
      </c>
      <c r="Z69" s="74" t="s">
        <v>122</v>
      </c>
      <c r="AA69" s="74" t="s">
        <v>122</v>
      </c>
      <c r="AB69" s="74" t="s">
        <v>122</v>
      </c>
      <c r="AC69" s="74" t="s">
        <v>122</v>
      </c>
      <c r="AD69" s="74" t="s">
        <v>122</v>
      </c>
      <c r="AE69" s="74" t="s">
        <v>122</v>
      </c>
      <c r="AF69" s="74" t="s">
        <v>122</v>
      </c>
      <c r="AG69" s="74" t="s">
        <v>122</v>
      </c>
      <c r="AH69" s="74" t="s">
        <v>122</v>
      </c>
      <c r="AI69" s="74" t="s">
        <v>122</v>
      </c>
    </row>
    <row r="70" spans="1:35" s="10" customFormat="1" ht="12.75">
      <c r="A70" s="75"/>
      <c r="B70" s="75"/>
      <c r="C70" s="75"/>
      <c r="D70" s="75"/>
      <c r="E70" s="75"/>
      <c r="F70" s="75"/>
      <c r="G70" s="76">
        <v>4060005</v>
      </c>
      <c r="H70" s="77" t="s">
        <v>67</v>
      </c>
      <c r="I70" s="73" t="s">
        <v>64</v>
      </c>
      <c r="J70" s="74">
        <v>30.574304400000003</v>
      </c>
      <c r="K70" s="74">
        <v>10.507301073333334</v>
      </c>
      <c r="L70" s="74">
        <v>54.329693546666668</v>
      </c>
      <c r="M70" s="74">
        <v>1.4586551800000003</v>
      </c>
      <c r="N70" s="74">
        <v>7.3757103199999996</v>
      </c>
      <c r="O70" s="74">
        <v>0</v>
      </c>
      <c r="P70" s="74" t="s">
        <v>122</v>
      </c>
      <c r="Q70" s="74" t="s">
        <v>122</v>
      </c>
      <c r="R70" s="74" t="s">
        <v>122</v>
      </c>
      <c r="S70" s="74" t="s">
        <v>122</v>
      </c>
      <c r="T70" s="74" t="s">
        <v>122</v>
      </c>
      <c r="U70" s="74" t="s">
        <v>122</v>
      </c>
      <c r="V70" s="74" t="s">
        <v>122</v>
      </c>
      <c r="W70" s="74" t="s">
        <v>122</v>
      </c>
      <c r="X70" s="74" t="s">
        <v>122</v>
      </c>
      <c r="Y70" s="74" t="s">
        <v>122</v>
      </c>
      <c r="Z70" s="74" t="s">
        <v>122</v>
      </c>
      <c r="AA70" s="74" t="s">
        <v>122</v>
      </c>
      <c r="AB70" s="74" t="s">
        <v>122</v>
      </c>
      <c r="AC70" s="74" t="s">
        <v>122</v>
      </c>
      <c r="AD70" s="74" t="s">
        <v>122</v>
      </c>
      <c r="AE70" s="74" t="s">
        <v>122</v>
      </c>
      <c r="AF70" s="74" t="s">
        <v>122</v>
      </c>
      <c r="AG70" s="74" t="s">
        <v>122</v>
      </c>
      <c r="AH70" s="74" t="s">
        <v>122</v>
      </c>
      <c r="AI70" s="74" t="s">
        <v>122</v>
      </c>
    </row>
    <row r="71" spans="1:35" s="10" customFormat="1" ht="12.75">
      <c r="A71" s="75"/>
      <c r="B71" s="75"/>
      <c r="C71" s="75"/>
      <c r="D71" s="75"/>
      <c r="E71" s="75"/>
      <c r="F71" s="75"/>
      <c r="G71" s="76">
        <v>4060006</v>
      </c>
      <c r="H71" s="77" t="s">
        <v>68</v>
      </c>
      <c r="I71" s="73" t="s">
        <v>66</v>
      </c>
      <c r="J71" s="74">
        <v>0.56275495781580487</v>
      </c>
      <c r="K71" s="74">
        <v>0.19339886510326171</v>
      </c>
      <c r="L71" s="74">
        <v>1</v>
      </c>
      <c r="M71" s="74">
        <v>2.6848212915964339E-2</v>
      </c>
      <c r="N71" s="74">
        <v>0.13575836413773637</v>
      </c>
      <c r="O71" s="74">
        <v>0</v>
      </c>
      <c r="P71" s="74" t="s">
        <v>122</v>
      </c>
      <c r="Q71" s="74" t="s">
        <v>122</v>
      </c>
      <c r="R71" s="74" t="s">
        <v>122</v>
      </c>
      <c r="S71" s="74" t="s">
        <v>122</v>
      </c>
      <c r="T71" s="74" t="s">
        <v>122</v>
      </c>
      <c r="U71" s="74" t="s">
        <v>122</v>
      </c>
      <c r="V71" s="74" t="s">
        <v>122</v>
      </c>
      <c r="W71" s="74" t="s">
        <v>122</v>
      </c>
      <c r="X71" s="74" t="s">
        <v>122</v>
      </c>
      <c r="Y71" s="74" t="s">
        <v>122</v>
      </c>
      <c r="Z71" s="74" t="s">
        <v>122</v>
      </c>
      <c r="AA71" s="74" t="s">
        <v>122</v>
      </c>
      <c r="AB71" s="74" t="s">
        <v>122</v>
      </c>
      <c r="AC71" s="74" t="s">
        <v>122</v>
      </c>
      <c r="AD71" s="74" t="s">
        <v>122</v>
      </c>
      <c r="AE71" s="74" t="s">
        <v>122</v>
      </c>
      <c r="AF71" s="74" t="s">
        <v>122</v>
      </c>
      <c r="AG71" s="74" t="s">
        <v>122</v>
      </c>
      <c r="AH71" s="74" t="s">
        <v>122</v>
      </c>
      <c r="AI71" s="74" t="s">
        <v>122</v>
      </c>
    </row>
    <row r="72" spans="1:35" s="1" customFormat="1" ht="12.75" customHeight="1" thickBot="1">
      <c r="A72" s="2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s="10" customFormat="1" ht="13.5" thickTop="1">
      <c r="A73" s="4" t="s">
        <v>201</v>
      </c>
      <c r="B73" s="5"/>
      <c r="C73" s="5"/>
      <c r="D73" s="5"/>
      <c r="E73" s="5"/>
      <c r="F73" s="5"/>
      <c r="G73" s="6"/>
      <c r="H73" s="7"/>
      <c r="I73" s="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s="10" customFormat="1" ht="12.75">
      <c r="A74" s="11" t="s">
        <v>2</v>
      </c>
      <c r="B74" s="12" t="s">
        <v>98</v>
      </c>
      <c r="C74" s="13" t="s">
        <v>170</v>
      </c>
      <c r="D74" s="14" t="s">
        <v>5</v>
      </c>
      <c r="E74" s="15" t="s">
        <v>6</v>
      </c>
      <c r="F74" s="16">
        <v>1483</v>
      </c>
      <c r="G74" s="17"/>
      <c r="H74" s="18" t="s">
        <v>7</v>
      </c>
      <c r="I74" s="19" t="s">
        <v>0</v>
      </c>
      <c r="J74" s="19" t="s">
        <v>8</v>
      </c>
      <c r="K74" s="19" t="s">
        <v>216</v>
      </c>
      <c r="L74" s="19" t="s">
        <v>217</v>
      </c>
      <c r="M74" s="19" t="s">
        <v>202</v>
      </c>
      <c r="N74" s="19" t="s">
        <v>203</v>
      </c>
      <c r="O74" s="19" t="s">
        <v>204</v>
      </c>
      <c r="P74" s="19"/>
      <c r="Q74" s="19"/>
      <c r="R74" s="19"/>
      <c r="S74" s="19"/>
      <c r="T74" s="19"/>
      <c r="U74" s="19"/>
      <c r="V74" s="19"/>
      <c r="W74" s="20"/>
      <c r="X74" s="20"/>
      <c r="Y74" s="20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s="31" customFormat="1" ht="12.75">
      <c r="A75" s="22" t="s">
        <v>19</v>
      </c>
      <c r="B75" s="23" t="s">
        <v>220</v>
      </c>
      <c r="C75" s="24"/>
      <c r="D75" s="25" t="s">
        <v>21</v>
      </c>
      <c r="E75" s="24">
        <v>37</v>
      </c>
      <c r="F75" s="23" t="s">
        <v>22</v>
      </c>
      <c r="G75" s="26"/>
      <c r="H75" s="27" t="s">
        <v>23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9"/>
      <c r="X75" s="29"/>
      <c r="Y75" s="29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:35" s="10" customFormat="1" ht="12.75">
      <c r="A76" s="32" t="s">
        <v>24</v>
      </c>
      <c r="B76" s="33" t="s">
        <v>94</v>
      </c>
      <c r="C76" s="34"/>
      <c r="D76" s="35" t="s">
        <v>26</v>
      </c>
      <c r="E76" s="34">
        <v>151.44</v>
      </c>
      <c r="F76" s="36" t="s">
        <v>27</v>
      </c>
      <c r="G76" s="17"/>
      <c r="H76" s="37" t="s">
        <v>28</v>
      </c>
      <c r="I76" s="38"/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/>
      <c r="Q76" s="39"/>
      <c r="R76" s="39"/>
      <c r="S76" s="39"/>
      <c r="T76" s="39"/>
      <c r="U76" s="39"/>
      <c r="V76" s="39"/>
      <c r="W76" s="40"/>
      <c r="X76" s="40"/>
      <c r="Y76" s="40"/>
      <c r="Z76" s="37"/>
      <c r="AA76" s="37"/>
      <c r="AB76" s="37"/>
      <c r="AC76" s="37"/>
      <c r="AD76" s="37"/>
      <c r="AE76" s="37"/>
      <c r="AF76" s="37"/>
      <c r="AG76" s="37"/>
      <c r="AH76" s="37"/>
      <c r="AI76" s="37"/>
    </row>
    <row r="77" spans="1:35" s="10" customFormat="1" ht="12.75">
      <c r="A77" s="32" t="s">
        <v>29</v>
      </c>
      <c r="B77" s="33"/>
      <c r="C77" s="34"/>
      <c r="D77" s="35" t="s">
        <v>30</v>
      </c>
      <c r="E77" s="34">
        <v>1.5953999999999999</v>
      </c>
      <c r="F77" s="36" t="s">
        <v>31</v>
      </c>
      <c r="G77" s="17"/>
      <c r="H77" s="41" t="s">
        <v>32</v>
      </c>
      <c r="I77" s="41"/>
      <c r="J77" s="41">
        <v>0</v>
      </c>
      <c r="K77" s="41">
        <v>6</v>
      </c>
      <c r="L77" s="41">
        <v>1</v>
      </c>
      <c r="M77" s="41">
        <v>3</v>
      </c>
      <c r="N77" s="41">
        <v>20</v>
      </c>
      <c r="O77" s="41">
        <v>1</v>
      </c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1:35" s="10" customFormat="1" ht="12.75">
      <c r="A78" s="32" t="s">
        <v>33</v>
      </c>
      <c r="B78" s="33"/>
      <c r="C78" s="34"/>
      <c r="D78" s="35" t="s">
        <v>34</v>
      </c>
      <c r="E78" s="34">
        <v>0</v>
      </c>
      <c r="F78" s="36" t="s">
        <v>31</v>
      </c>
      <c r="G78" s="17"/>
      <c r="H78" s="41" t="s">
        <v>35</v>
      </c>
      <c r="I78" s="41"/>
      <c r="J78" s="43">
        <v>1.4004629629629631E-2</v>
      </c>
      <c r="K78" s="43">
        <v>1.7870370370370373E-2</v>
      </c>
      <c r="L78" s="43">
        <v>2.0185185185185184E-2</v>
      </c>
      <c r="M78" s="43">
        <v>2.6967592592592595E-2</v>
      </c>
      <c r="N78" s="43">
        <v>2.9351851851851851E-2</v>
      </c>
      <c r="O78" s="43">
        <v>3.1053240740740742E-2</v>
      </c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4"/>
      <c r="AA78" s="37"/>
      <c r="AB78" s="37"/>
      <c r="AC78" s="37"/>
      <c r="AD78" s="37"/>
      <c r="AE78" s="37"/>
      <c r="AF78" s="37"/>
      <c r="AG78" s="37"/>
      <c r="AH78" s="37"/>
      <c r="AI78" s="37"/>
    </row>
    <row r="79" spans="1:35" s="10" customFormat="1" ht="12.75">
      <c r="A79" s="32" t="s">
        <v>36</v>
      </c>
      <c r="B79" s="45">
        <v>5</v>
      </c>
      <c r="C79" s="34"/>
      <c r="D79" s="35" t="s">
        <v>37</v>
      </c>
      <c r="E79" s="34">
        <v>83.2</v>
      </c>
      <c r="F79" s="36" t="s">
        <v>38</v>
      </c>
      <c r="G79" s="17"/>
      <c r="H79" s="41" t="s">
        <v>39</v>
      </c>
      <c r="I79" s="43"/>
      <c r="J79" s="43">
        <v>1.494212962962963E-2</v>
      </c>
      <c r="K79" s="43">
        <v>1.8796296296296297E-2</v>
      </c>
      <c r="L79" s="43">
        <v>2.0555555555555556E-2</v>
      </c>
      <c r="M79" s="43">
        <v>2.78125E-2</v>
      </c>
      <c r="N79" s="43">
        <v>3.0046296296296297E-2</v>
      </c>
      <c r="O79" s="43">
        <v>3.184027777777778E-2</v>
      </c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6"/>
      <c r="AA79" s="39"/>
      <c r="AB79" s="39"/>
      <c r="AC79" s="39"/>
      <c r="AD79" s="39"/>
      <c r="AE79" s="39"/>
      <c r="AF79" s="39"/>
      <c r="AG79" s="39"/>
      <c r="AH79" s="39"/>
      <c r="AI79" s="39"/>
    </row>
    <row r="80" spans="1:35" s="10" customFormat="1" ht="12.75">
      <c r="A80" s="32" t="s">
        <v>40</v>
      </c>
      <c r="B80" s="47">
        <v>4</v>
      </c>
      <c r="C80" s="34"/>
      <c r="D80" s="35" t="s">
        <v>41</v>
      </c>
      <c r="E80" s="34">
        <v>0.89</v>
      </c>
      <c r="F80" s="34"/>
      <c r="G80" s="17"/>
      <c r="H80" s="41" t="s">
        <v>42</v>
      </c>
      <c r="I80" s="43"/>
      <c r="J80" s="41">
        <v>40</v>
      </c>
      <c r="K80" s="41">
        <v>40</v>
      </c>
      <c r="L80" s="41">
        <v>16</v>
      </c>
      <c r="M80" s="41">
        <v>36</v>
      </c>
      <c r="N80" s="41">
        <v>30</v>
      </c>
      <c r="O80" s="41">
        <v>34</v>
      </c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s="10" customFormat="1" ht="12.75">
      <c r="A81" s="36" t="s">
        <v>43</v>
      </c>
      <c r="B81" s="48">
        <v>1.5</v>
      </c>
      <c r="C81" s="49" t="s">
        <v>44</v>
      </c>
      <c r="D81" s="35" t="s">
        <v>45</v>
      </c>
      <c r="E81" s="45" t="s">
        <v>196</v>
      </c>
      <c r="F81" s="34"/>
      <c r="G81" s="17"/>
      <c r="H81" s="50" t="s">
        <v>171</v>
      </c>
      <c r="I81" s="51" t="s">
        <v>27</v>
      </c>
      <c r="J81" s="52">
        <v>132.6052</v>
      </c>
      <c r="K81" s="52">
        <v>120.3314</v>
      </c>
      <c r="L81" s="52">
        <v>114.5505</v>
      </c>
      <c r="M81" s="52">
        <v>95.261799999999994</v>
      </c>
      <c r="N81" s="52">
        <v>92.537499999999994</v>
      </c>
      <c r="O81" s="52">
        <v>91.388900000000007</v>
      </c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10" customFormat="1" ht="12.75">
      <c r="A82" s="32" t="s">
        <v>48</v>
      </c>
      <c r="B82" s="53">
        <v>3</v>
      </c>
      <c r="C82" s="49" t="s">
        <v>49</v>
      </c>
      <c r="D82" s="54" t="s">
        <v>50</v>
      </c>
      <c r="E82" s="55">
        <v>-1.9912000000000001</v>
      </c>
      <c r="F82" s="36" t="s">
        <v>51</v>
      </c>
      <c r="G82" s="17"/>
      <c r="H82" s="56" t="s">
        <v>172</v>
      </c>
      <c r="I82" s="57" t="s">
        <v>51</v>
      </c>
      <c r="J82" s="58">
        <v>48.743899999999996</v>
      </c>
      <c r="K82" s="58">
        <v>20.408799999999999</v>
      </c>
      <c r="L82" s="58">
        <v>52.445999999999998</v>
      </c>
      <c r="M82" s="58">
        <v>10.2044</v>
      </c>
      <c r="N82" s="58">
        <v>22.876899999999999</v>
      </c>
      <c r="O82" s="58">
        <v>8.5432000000000006</v>
      </c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 s="10" customFormat="1" ht="12.75">
      <c r="A83" s="59" t="s">
        <v>53</v>
      </c>
      <c r="B83" s="60">
        <v>2</v>
      </c>
      <c r="C83" s="49" t="s">
        <v>54</v>
      </c>
      <c r="D83" s="54" t="s">
        <v>55</v>
      </c>
      <c r="E83" s="34">
        <v>2.4899999999999999E-2</v>
      </c>
      <c r="F83" s="34"/>
      <c r="G83" s="17"/>
      <c r="H83" s="61"/>
      <c r="I83" s="61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pans="1:35" s="10" customFormat="1" ht="12.75">
      <c r="A84" s="34"/>
      <c r="B84" s="34"/>
      <c r="C84" s="34"/>
      <c r="D84" s="34"/>
      <c r="E84" s="34"/>
      <c r="F84" s="63"/>
      <c r="G84" s="17"/>
      <c r="H84" s="61"/>
      <c r="I84" s="61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37"/>
      <c r="AA84" s="37"/>
      <c r="AB84" s="37"/>
      <c r="AC84" s="37"/>
      <c r="AD84" s="37"/>
      <c r="AE84" s="37"/>
      <c r="AF84" s="37"/>
      <c r="AG84" s="37"/>
      <c r="AH84" s="37"/>
      <c r="AI84" s="37"/>
    </row>
    <row r="85" spans="1:35" s="10" customFormat="1" ht="12.75">
      <c r="A85" s="34"/>
      <c r="B85" s="34"/>
      <c r="C85" s="34"/>
      <c r="D85" s="34"/>
      <c r="E85" s="34"/>
      <c r="F85" s="34"/>
      <c r="G85" s="17"/>
      <c r="H85" s="61"/>
      <c r="I85" s="61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37"/>
      <c r="AA85" s="37"/>
      <c r="AB85" s="37"/>
      <c r="AC85" s="37"/>
      <c r="AD85" s="37"/>
      <c r="AE85" s="37"/>
      <c r="AF85" s="37"/>
      <c r="AG85" s="37"/>
      <c r="AH85" s="37"/>
      <c r="AI85" s="37"/>
    </row>
    <row r="86" spans="1:35" s="1" customFormat="1" ht="13.5" thickBot="1">
      <c r="A86" s="34"/>
      <c r="B86" s="34"/>
      <c r="C86" s="34"/>
      <c r="D86" s="34"/>
      <c r="E86" s="34"/>
      <c r="F86" s="34"/>
      <c r="G86" s="17"/>
      <c r="H86" s="61"/>
      <c r="I86" s="27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37"/>
      <c r="AA86" s="37"/>
      <c r="AB86" s="37"/>
      <c r="AC86" s="37"/>
      <c r="AD86" s="37"/>
      <c r="AE86" s="37"/>
      <c r="AF86" s="37"/>
      <c r="AG86" s="37"/>
      <c r="AH86" s="37"/>
      <c r="AI86" s="37"/>
    </row>
    <row r="87" spans="1:35" s="10" customFormat="1" ht="12.75">
      <c r="A87" s="64"/>
      <c r="B87" s="65"/>
      <c r="C87" s="65"/>
      <c r="D87" s="64"/>
      <c r="E87" s="65"/>
      <c r="F87" s="65"/>
      <c r="G87" s="66"/>
      <c r="H87" s="67" t="s">
        <v>56</v>
      </c>
      <c r="I87" s="68" t="s">
        <v>57</v>
      </c>
      <c r="J87" s="69">
        <v>0</v>
      </c>
      <c r="K87" s="69">
        <v>6</v>
      </c>
      <c r="L87" s="69">
        <v>7</v>
      </c>
      <c r="M87" s="69">
        <v>10</v>
      </c>
      <c r="N87" s="69">
        <v>30</v>
      </c>
      <c r="O87" s="69">
        <v>31</v>
      </c>
      <c r="P87" s="69" t="s">
        <v>122</v>
      </c>
      <c r="Q87" s="69" t="s">
        <v>122</v>
      </c>
      <c r="R87" s="69" t="s">
        <v>122</v>
      </c>
      <c r="S87" s="69" t="s">
        <v>122</v>
      </c>
      <c r="T87" s="69" t="s">
        <v>122</v>
      </c>
      <c r="U87" s="69" t="s">
        <v>122</v>
      </c>
      <c r="V87" s="69" t="s">
        <v>122</v>
      </c>
      <c r="W87" s="69" t="s">
        <v>122</v>
      </c>
      <c r="X87" s="69" t="s">
        <v>122</v>
      </c>
      <c r="Y87" s="69" t="s">
        <v>122</v>
      </c>
      <c r="Z87" s="69" t="s">
        <v>122</v>
      </c>
      <c r="AA87" s="69" t="s">
        <v>122</v>
      </c>
      <c r="AB87" s="69" t="s">
        <v>122</v>
      </c>
      <c r="AC87" s="69" t="s">
        <v>122</v>
      </c>
      <c r="AD87" s="69" t="s">
        <v>122</v>
      </c>
      <c r="AE87" s="69" t="s">
        <v>122</v>
      </c>
      <c r="AF87" s="69" t="s">
        <v>122</v>
      </c>
      <c r="AG87" s="69" t="s">
        <v>122</v>
      </c>
      <c r="AH87" s="69" t="s">
        <v>122</v>
      </c>
      <c r="AI87" s="69" t="s">
        <v>122</v>
      </c>
    </row>
    <row r="88" spans="1:35" s="1" customFormat="1" ht="12.75">
      <c r="A88" s="70" t="s">
        <v>58</v>
      </c>
      <c r="B88" s="17">
        <v>5040000</v>
      </c>
      <c r="C88" s="37"/>
      <c r="D88" s="37"/>
      <c r="E88" s="37"/>
      <c r="F88" s="41"/>
      <c r="G88" s="71"/>
      <c r="H88" s="72" t="s">
        <v>59</v>
      </c>
      <c r="I88" s="73" t="s">
        <v>44</v>
      </c>
      <c r="J88" s="74">
        <v>1.5</v>
      </c>
      <c r="K88" s="74">
        <v>1.4955000000000001</v>
      </c>
      <c r="L88" s="74">
        <v>1.49475</v>
      </c>
      <c r="M88" s="74">
        <v>1.4924999999999999</v>
      </c>
      <c r="N88" s="74">
        <v>1.4775</v>
      </c>
      <c r="O88" s="74">
        <v>1.47675</v>
      </c>
      <c r="P88" s="74" t="s">
        <v>122</v>
      </c>
      <c r="Q88" s="74" t="s">
        <v>122</v>
      </c>
      <c r="R88" s="74" t="s">
        <v>122</v>
      </c>
      <c r="S88" s="74" t="s">
        <v>122</v>
      </c>
      <c r="T88" s="74" t="s">
        <v>122</v>
      </c>
      <c r="U88" s="74" t="s">
        <v>122</v>
      </c>
      <c r="V88" s="74" t="s">
        <v>122</v>
      </c>
      <c r="W88" s="74" t="s">
        <v>122</v>
      </c>
      <c r="X88" s="74" t="s">
        <v>122</v>
      </c>
      <c r="Y88" s="74" t="s">
        <v>122</v>
      </c>
      <c r="Z88" s="74" t="s">
        <v>122</v>
      </c>
      <c r="AA88" s="74" t="s">
        <v>122</v>
      </c>
      <c r="AB88" s="74" t="s">
        <v>122</v>
      </c>
      <c r="AC88" s="74" t="s">
        <v>122</v>
      </c>
      <c r="AD88" s="74" t="s">
        <v>122</v>
      </c>
      <c r="AE88" s="74" t="s">
        <v>122</v>
      </c>
      <c r="AF88" s="74" t="s">
        <v>122</v>
      </c>
      <c r="AG88" s="74" t="s">
        <v>122</v>
      </c>
      <c r="AH88" s="74" t="s">
        <v>122</v>
      </c>
      <c r="AI88" s="74" t="s">
        <v>122</v>
      </c>
    </row>
    <row r="89" spans="1:35" s="10" customFormat="1" ht="12.75">
      <c r="A89" s="75"/>
      <c r="B89" s="75"/>
      <c r="C89" s="75"/>
      <c r="D89" s="75"/>
      <c r="E89" s="75"/>
      <c r="F89" s="75"/>
      <c r="G89" s="76">
        <v>5040001</v>
      </c>
      <c r="H89" s="77" t="s">
        <v>71</v>
      </c>
      <c r="I89" s="73" t="s">
        <v>27</v>
      </c>
      <c r="J89" s="74">
        <v>132.6052</v>
      </c>
      <c r="K89" s="74">
        <v>120.3314</v>
      </c>
      <c r="L89" s="74">
        <v>114.5505</v>
      </c>
      <c r="M89" s="74">
        <v>95.261799999999994</v>
      </c>
      <c r="N89" s="74">
        <v>92.537499999999994</v>
      </c>
      <c r="O89" s="74">
        <v>91.388900000000007</v>
      </c>
      <c r="P89" s="74" t="s">
        <v>122</v>
      </c>
      <c r="Q89" s="74" t="s">
        <v>122</v>
      </c>
      <c r="R89" s="74" t="s">
        <v>122</v>
      </c>
      <c r="S89" s="74" t="s">
        <v>122</v>
      </c>
      <c r="T89" s="74" t="s">
        <v>122</v>
      </c>
      <c r="U89" s="74" t="s">
        <v>122</v>
      </c>
      <c r="V89" s="74" t="s">
        <v>122</v>
      </c>
      <c r="W89" s="74" t="s">
        <v>122</v>
      </c>
      <c r="X89" s="74" t="s">
        <v>122</v>
      </c>
      <c r="Y89" s="74" t="s">
        <v>122</v>
      </c>
      <c r="Z89" s="74" t="s">
        <v>122</v>
      </c>
      <c r="AA89" s="74" t="s">
        <v>122</v>
      </c>
      <c r="AB89" s="74" t="s">
        <v>122</v>
      </c>
      <c r="AC89" s="74" t="s">
        <v>122</v>
      </c>
      <c r="AD89" s="74" t="s">
        <v>122</v>
      </c>
      <c r="AE89" s="74" t="s">
        <v>122</v>
      </c>
      <c r="AF89" s="74" t="s">
        <v>122</v>
      </c>
      <c r="AG89" s="74" t="s">
        <v>122</v>
      </c>
      <c r="AH89" s="74" t="s">
        <v>122</v>
      </c>
      <c r="AI89" s="74" t="s">
        <v>122</v>
      </c>
    </row>
    <row r="90" spans="1:35" s="10" customFormat="1" ht="12.75">
      <c r="A90" s="70" t="s">
        <v>60</v>
      </c>
      <c r="B90" s="75">
        <v>8.2588163899999998</v>
      </c>
      <c r="C90" s="75"/>
      <c r="D90" s="70" t="s">
        <v>61</v>
      </c>
      <c r="E90" s="75">
        <v>51.584892549999999</v>
      </c>
      <c r="F90" s="75"/>
      <c r="G90" s="76">
        <v>5040002</v>
      </c>
      <c r="H90" s="77" t="s">
        <v>72</v>
      </c>
      <c r="I90" s="73" t="s">
        <v>51</v>
      </c>
      <c r="J90" s="74">
        <v>47.433230519999995</v>
      </c>
      <c r="K90" s="74">
        <v>19.403748140000001</v>
      </c>
      <c r="L90" s="74">
        <v>51.584892549999999</v>
      </c>
      <c r="M90" s="74">
        <v>9.8235811799999997</v>
      </c>
      <c r="N90" s="74">
        <v>22.563916249999998</v>
      </c>
      <c r="O90" s="74">
        <v>8.2588163899999998</v>
      </c>
      <c r="P90" s="74" t="s">
        <v>122</v>
      </c>
      <c r="Q90" s="74" t="s">
        <v>122</v>
      </c>
      <c r="R90" s="74" t="s">
        <v>122</v>
      </c>
      <c r="S90" s="74" t="s">
        <v>122</v>
      </c>
      <c r="T90" s="74" t="s">
        <v>122</v>
      </c>
      <c r="U90" s="74" t="s">
        <v>122</v>
      </c>
      <c r="V90" s="74" t="s">
        <v>122</v>
      </c>
      <c r="W90" s="74" t="s">
        <v>122</v>
      </c>
      <c r="X90" s="74" t="s">
        <v>122</v>
      </c>
      <c r="Y90" s="74" t="s">
        <v>122</v>
      </c>
      <c r="Z90" s="74" t="s">
        <v>122</v>
      </c>
      <c r="AA90" s="74" t="s">
        <v>122</v>
      </c>
      <c r="AB90" s="74" t="s">
        <v>122</v>
      </c>
      <c r="AC90" s="74" t="s">
        <v>122</v>
      </c>
      <c r="AD90" s="74" t="s">
        <v>122</v>
      </c>
      <c r="AE90" s="74" t="s">
        <v>122</v>
      </c>
      <c r="AF90" s="74" t="s">
        <v>122</v>
      </c>
      <c r="AG90" s="74" t="s">
        <v>122</v>
      </c>
      <c r="AH90" s="74" t="s">
        <v>122</v>
      </c>
      <c r="AI90" s="74" t="s">
        <v>122</v>
      </c>
    </row>
    <row r="91" spans="1:35" s="10" customFormat="1" ht="12.75">
      <c r="A91" s="70" t="s">
        <v>123</v>
      </c>
      <c r="B91" s="75">
        <v>-1.9912000000000001</v>
      </c>
      <c r="C91" s="75"/>
      <c r="D91" s="70" t="s">
        <v>124</v>
      </c>
      <c r="E91" s="75">
        <v>2.4899999999999999E-2</v>
      </c>
      <c r="F91" s="75"/>
      <c r="G91" s="76">
        <v>5040003</v>
      </c>
      <c r="H91" s="77" t="s">
        <v>73</v>
      </c>
      <c r="I91" s="73" t="s">
        <v>64</v>
      </c>
      <c r="J91" s="74">
        <v>31.622153679999997</v>
      </c>
      <c r="K91" s="74">
        <v>12.974756362420596</v>
      </c>
      <c r="L91" s="74">
        <v>34.510715872219436</v>
      </c>
      <c r="M91" s="74">
        <v>6.5819639396984924</v>
      </c>
      <c r="N91" s="74">
        <v>15.271686125211504</v>
      </c>
      <c r="O91" s="74">
        <v>5.5925623091247667</v>
      </c>
      <c r="P91" s="74" t="s">
        <v>122</v>
      </c>
      <c r="Q91" s="74" t="s">
        <v>122</v>
      </c>
      <c r="R91" s="74" t="s">
        <v>122</v>
      </c>
      <c r="S91" s="74" t="s">
        <v>122</v>
      </c>
      <c r="T91" s="74" t="s">
        <v>122</v>
      </c>
      <c r="U91" s="74" t="s">
        <v>122</v>
      </c>
      <c r="V91" s="74" t="s">
        <v>122</v>
      </c>
      <c r="W91" s="74" t="s">
        <v>122</v>
      </c>
      <c r="X91" s="74" t="s">
        <v>122</v>
      </c>
      <c r="Y91" s="74" t="s">
        <v>122</v>
      </c>
      <c r="Z91" s="74" t="s">
        <v>122</v>
      </c>
      <c r="AA91" s="74" t="s">
        <v>122</v>
      </c>
      <c r="AB91" s="74" t="s">
        <v>122</v>
      </c>
      <c r="AC91" s="74" t="s">
        <v>122</v>
      </c>
      <c r="AD91" s="74" t="s">
        <v>122</v>
      </c>
      <c r="AE91" s="74" t="s">
        <v>122</v>
      </c>
      <c r="AF91" s="74" t="s">
        <v>122</v>
      </c>
      <c r="AG91" s="74" t="s">
        <v>122</v>
      </c>
      <c r="AH91" s="74" t="s">
        <v>122</v>
      </c>
      <c r="AI91" s="74" t="s">
        <v>122</v>
      </c>
    </row>
    <row r="92" spans="1:35" s="10" customFormat="1" ht="12.75">
      <c r="A92" s="75"/>
      <c r="B92" s="75"/>
      <c r="C92" s="75"/>
      <c r="D92" s="75"/>
      <c r="E92" s="75"/>
      <c r="F92" s="75"/>
      <c r="G92" s="76">
        <v>5040004</v>
      </c>
      <c r="H92" s="77" t="s">
        <v>74</v>
      </c>
      <c r="I92" s="73" t="s">
        <v>65</v>
      </c>
      <c r="J92" s="74">
        <v>0.91951786996598084</v>
      </c>
      <c r="K92" s="74">
        <v>0.37615176034712905</v>
      </c>
      <c r="L92" s="74">
        <v>1</v>
      </c>
      <c r="M92" s="74">
        <v>0.19043523586829686</v>
      </c>
      <c r="N92" s="74">
        <v>0.43741326451594981</v>
      </c>
      <c r="O92" s="74">
        <v>0.16010145571195922</v>
      </c>
      <c r="P92" s="74" t="s">
        <v>122</v>
      </c>
      <c r="Q92" s="74" t="s">
        <v>122</v>
      </c>
      <c r="R92" s="74" t="s">
        <v>122</v>
      </c>
      <c r="S92" s="74" t="s">
        <v>122</v>
      </c>
      <c r="T92" s="74" t="s">
        <v>122</v>
      </c>
      <c r="U92" s="74" t="s">
        <v>122</v>
      </c>
      <c r="V92" s="74" t="s">
        <v>122</v>
      </c>
      <c r="W92" s="74" t="s">
        <v>122</v>
      </c>
      <c r="X92" s="74" t="s">
        <v>122</v>
      </c>
      <c r="Y92" s="74" t="s">
        <v>122</v>
      </c>
      <c r="Z92" s="74" t="s">
        <v>122</v>
      </c>
      <c r="AA92" s="74" t="s">
        <v>122</v>
      </c>
      <c r="AB92" s="74" t="s">
        <v>122</v>
      </c>
      <c r="AC92" s="74" t="s">
        <v>122</v>
      </c>
      <c r="AD92" s="74" t="s">
        <v>122</v>
      </c>
      <c r="AE92" s="74" t="s">
        <v>122</v>
      </c>
      <c r="AF92" s="74" t="s">
        <v>122</v>
      </c>
      <c r="AG92" s="74" t="s">
        <v>122</v>
      </c>
      <c r="AH92" s="74" t="s">
        <v>122</v>
      </c>
      <c r="AI92" s="74" t="s">
        <v>122</v>
      </c>
    </row>
    <row r="93" spans="1:35" s="10" customFormat="1" ht="12.75">
      <c r="A93" s="75"/>
      <c r="B93" s="75"/>
      <c r="C93" s="75"/>
      <c r="D93" s="75"/>
      <c r="E93" s="75"/>
      <c r="F93" s="75"/>
      <c r="G93" s="76">
        <v>5040005</v>
      </c>
      <c r="H93" s="77" t="s">
        <v>67</v>
      </c>
      <c r="I93" s="73" t="s">
        <v>64</v>
      </c>
      <c r="J93" s="74">
        <v>26.116276086666662</v>
      </c>
      <c r="K93" s="74">
        <v>7.4523114343029091</v>
      </c>
      <c r="L93" s="74">
        <v>28.985500023415288</v>
      </c>
      <c r="M93" s="74">
        <v>1.0484186197654941</v>
      </c>
      <c r="N93" s="74">
        <v>9.6819626802030445</v>
      </c>
      <c r="O93" s="74">
        <v>0</v>
      </c>
      <c r="P93" s="74" t="s">
        <v>122</v>
      </c>
      <c r="Q93" s="74" t="s">
        <v>122</v>
      </c>
      <c r="R93" s="74" t="s">
        <v>122</v>
      </c>
      <c r="S93" s="74" t="s">
        <v>122</v>
      </c>
      <c r="T93" s="74" t="s">
        <v>122</v>
      </c>
      <c r="U93" s="74" t="s">
        <v>122</v>
      </c>
      <c r="V93" s="74" t="s">
        <v>122</v>
      </c>
      <c r="W93" s="74" t="s">
        <v>122</v>
      </c>
      <c r="X93" s="74" t="s">
        <v>122</v>
      </c>
      <c r="Y93" s="74" t="s">
        <v>122</v>
      </c>
      <c r="Z93" s="74" t="s">
        <v>122</v>
      </c>
      <c r="AA93" s="74" t="s">
        <v>122</v>
      </c>
      <c r="AB93" s="74" t="s">
        <v>122</v>
      </c>
      <c r="AC93" s="74" t="s">
        <v>122</v>
      </c>
      <c r="AD93" s="74" t="s">
        <v>122</v>
      </c>
      <c r="AE93" s="74" t="s">
        <v>122</v>
      </c>
      <c r="AF93" s="74" t="s">
        <v>122</v>
      </c>
      <c r="AG93" s="74" t="s">
        <v>122</v>
      </c>
      <c r="AH93" s="74" t="s">
        <v>122</v>
      </c>
      <c r="AI93" s="74" t="s">
        <v>122</v>
      </c>
    </row>
    <row r="94" spans="1:35" s="10" customFormat="1" ht="12.75">
      <c r="A94" s="75"/>
      <c r="B94" s="75"/>
      <c r="C94" s="75"/>
      <c r="D94" s="75"/>
      <c r="E94" s="75"/>
      <c r="F94" s="75"/>
      <c r="G94" s="76">
        <v>5040006</v>
      </c>
      <c r="H94" s="77" t="s">
        <v>68</v>
      </c>
      <c r="I94" s="73" t="s">
        <v>66</v>
      </c>
      <c r="J94" s="74">
        <v>0.90417636679887137</v>
      </c>
      <c r="K94" s="74">
        <v>0.25723381246994514</v>
      </c>
      <c r="L94" s="74">
        <v>1</v>
      </c>
      <c r="M94" s="74">
        <v>3.6116005156373705E-2</v>
      </c>
      <c r="N94" s="74">
        <v>0.33017298421330199</v>
      </c>
      <c r="O94" s="74">
        <v>0</v>
      </c>
      <c r="P94" s="74" t="s">
        <v>122</v>
      </c>
      <c r="Q94" s="74" t="s">
        <v>122</v>
      </c>
      <c r="R94" s="74" t="s">
        <v>122</v>
      </c>
      <c r="S94" s="74" t="s">
        <v>122</v>
      </c>
      <c r="T94" s="74" t="s">
        <v>122</v>
      </c>
      <c r="U94" s="74" t="s">
        <v>122</v>
      </c>
      <c r="V94" s="74" t="s">
        <v>122</v>
      </c>
      <c r="W94" s="74" t="s">
        <v>122</v>
      </c>
      <c r="X94" s="74" t="s">
        <v>122</v>
      </c>
      <c r="Y94" s="74" t="s">
        <v>122</v>
      </c>
      <c r="Z94" s="74" t="s">
        <v>122</v>
      </c>
      <c r="AA94" s="74" t="s">
        <v>122</v>
      </c>
      <c r="AB94" s="74" t="s">
        <v>122</v>
      </c>
      <c r="AC94" s="74" t="s">
        <v>122</v>
      </c>
      <c r="AD94" s="74" t="s">
        <v>122</v>
      </c>
      <c r="AE94" s="74" t="s">
        <v>122</v>
      </c>
      <c r="AF94" s="74" t="s">
        <v>122</v>
      </c>
      <c r="AG94" s="74" t="s">
        <v>122</v>
      </c>
      <c r="AH94" s="74" t="s">
        <v>122</v>
      </c>
      <c r="AI94" s="74" t="s">
        <v>122</v>
      </c>
    </row>
    <row r="95" spans="1:35" s="1" customFormat="1" ht="12.75" customHeight="1" thickBo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s="10" customFormat="1" ht="13.5" thickTop="1">
      <c r="A96" s="4" t="s">
        <v>206</v>
      </c>
      <c r="B96" s="5"/>
      <c r="C96" s="5"/>
      <c r="D96" s="5"/>
      <c r="E96" s="5"/>
      <c r="F96" s="5"/>
      <c r="G96" s="6"/>
      <c r="H96" s="7"/>
      <c r="I96" s="7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s="10" customFormat="1" ht="12.75">
      <c r="A97" s="11" t="s">
        <v>2</v>
      </c>
      <c r="B97" s="12" t="s">
        <v>104</v>
      </c>
      <c r="C97" s="13" t="s">
        <v>173</v>
      </c>
      <c r="D97" s="14" t="s">
        <v>5</v>
      </c>
      <c r="E97" s="15" t="s">
        <v>6</v>
      </c>
      <c r="F97" s="16">
        <v>1999</v>
      </c>
      <c r="G97" s="17"/>
      <c r="H97" s="18" t="s">
        <v>7</v>
      </c>
      <c r="I97" s="19" t="s">
        <v>0</v>
      </c>
      <c r="J97" s="19" t="s">
        <v>8</v>
      </c>
      <c r="K97" s="19" t="s">
        <v>216</v>
      </c>
      <c r="L97" s="19" t="s">
        <v>217</v>
      </c>
      <c r="M97" s="19" t="s">
        <v>202</v>
      </c>
      <c r="N97" s="19" t="s">
        <v>203</v>
      </c>
      <c r="O97" s="19" t="s">
        <v>204</v>
      </c>
      <c r="P97" s="19"/>
      <c r="Q97" s="19"/>
      <c r="R97" s="19"/>
      <c r="S97" s="19"/>
      <c r="T97" s="19"/>
      <c r="U97" s="19"/>
      <c r="V97" s="19"/>
      <c r="W97" s="20"/>
      <c r="X97" s="20"/>
      <c r="Y97" s="20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s="31" customFormat="1" ht="12.75">
      <c r="A98" s="22" t="s">
        <v>19</v>
      </c>
      <c r="B98" s="23" t="s">
        <v>215</v>
      </c>
      <c r="C98" s="24"/>
      <c r="D98" s="25" t="s">
        <v>21</v>
      </c>
      <c r="E98" s="24">
        <v>37</v>
      </c>
      <c r="F98" s="23" t="s">
        <v>22</v>
      </c>
      <c r="G98" s="26"/>
      <c r="H98" s="27" t="s">
        <v>23</v>
      </c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9"/>
      <c r="X98" s="29"/>
      <c r="Y98" s="29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1:35" s="10" customFormat="1" ht="12.75">
      <c r="A99" s="32" t="s">
        <v>24</v>
      </c>
      <c r="B99" s="33" t="s">
        <v>94</v>
      </c>
      <c r="C99" s="34"/>
      <c r="D99" s="35" t="s">
        <v>26</v>
      </c>
      <c r="E99" s="34">
        <v>150.85</v>
      </c>
      <c r="F99" s="36" t="s">
        <v>27</v>
      </c>
      <c r="G99" s="17"/>
      <c r="H99" s="37" t="s">
        <v>28</v>
      </c>
      <c r="I99" s="38"/>
      <c r="J99" s="39">
        <v>0</v>
      </c>
      <c r="K99" s="39">
        <v>0.2</v>
      </c>
      <c r="L99" s="39">
        <v>1</v>
      </c>
      <c r="M99" s="39">
        <v>0.5</v>
      </c>
      <c r="N99" s="39">
        <v>10</v>
      </c>
      <c r="O99" s="39">
        <v>2.5</v>
      </c>
      <c r="P99" s="39"/>
      <c r="Q99" s="39"/>
      <c r="R99" s="39"/>
      <c r="S99" s="39"/>
      <c r="T99" s="39"/>
      <c r="U99" s="39"/>
      <c r="V99" s="39"/>
      <c r="W99" s="40"/>
      <c r="X99" s="40"/>
      <c r="Y99" s="40"/>
      <c r="Z99" s="37"/>
      <c r="AA99" s="37"/>
      <c r="AB99" s="37"/>
      <c r="AC99" s="37"/>
      <c r="AD99" s="37"/>
      <c r="AE99" s="37"/>
      <c r="AF99" s="37"/>
      <c r="AG99" s="37"/>
      <c r="AH99" s="37"/>
      <c r="AI99" s="37"/>
    </row>
    <row r="100" spans="1:35" s="10" customFormat="1" ht="12.75">
      <c r="A100" s="32" t="s">
        <v>29</v>
      </c>
      <c r="B100" s="33" t="s">
        <v>78</v>
      </c>
      <c r="C100" s="34"/>
      <c r="D100" s="35" t="s">
        <v>30</v>
      </c>
      <c r="E100" s="34">
        <v>1.8196000000000001</v>
      </c>
      <c r="F100" s="36" t="s">
        <v>31</v>
      </c>
      <c r="G100" s="17"/>
      <c r="H100" s="41" t="s">
        <v>32</v>
      </c>
      <c r="I100" s="41"/>
      <c r="J100" s="41">
        <v>0</v>
      </c>
      <c r="K100" s="41">
        <v>6</v>
      </c>
      <c r="L100" s="41">
        <v>2</v>
      </c>
      <c r="M100" s="41">
        <v>3</v>
      </c>
      <c r="N100" s="41">
        <v>20</v>
      </c>
      <c r="O100" s="41">
        <v>1</v>
      </c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2"/>
      <c r="AB100" s="42"/>
      <c r="AC100" s="42"/>
      <c r="AD100" s="42"/>
      <c r="AE100" s="42"/>
      <c r="AF100" s="42"/>
      <c r="AG100" s="42"/>
      <c r="AH100" s="42"/>
      <c r="AI100" s="42"/>
    </row>
    <row r="101" spans="1:35" s="10" customFormat="1" ht="12.75">
      <c r="A101" s="32" t="s">
        <v>33</v>
      </c>
      <c r="B101" s="33"/>
      <c r="C101" s="34"/>
      <c r="D101" s="35" t="s">
        <v>34</v>
      </c>
      <c r="E101" s="34">
        <v>5.2699999999999997E-2</v>
      </c>
      <c r="F101" s="36" t="s">
        <v>31</v>
      </c>
      <c r="G101" s="17"/>
      <c r="H101" s="41" t="s">
        <v>35</v>
      </c>
      <c r="I101" s="41"/>
      <c r="J101" s="43">
        <v>4.5856481481481477E-2</v>
      </c>
      <c r="K101" s="43">
        <v>5.004629629629629E-2</v>
      </c>
      <c r="L101" s="43">
        <v>5.2870370370370373E-2</v>
      </c>
      <c r="M101" s="43">
        <v>5.8402777777777776E-2</v>
      </c>
      <c r="N101" s="43">
        <v>6.232638888888889E-2</v>
      </c>
      <c r="O101" s="43">
        <v>6.6030092592592585E-2</v>
      </c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4"/>
      <c r="AA101" s="37"/>
      <c r="AB101" s="37"/>
      <c r="AC101" s="37"/>
      <c r="AD101" s="37"/>
      <c r="AE101" s="37"/>
      <c r="AF101" s="37"/>
      <c r="AG101" s="37"/>
      <c r="AH101" s="37"/>
      <c r="AI101" s="37"/>
    </row>
    <row r="102" spans="1:35" s="10" customFormat="1" ht="12.75">
      <c r="A102" s="32" t="s">
        <v>36</v>
      </c>
      <c r="B102" s="45">
        <v>5</v>
      </c>
      <c r="C102" s="34"/>
      <c r="D102" s="35" t="s">
        <v>37</v>
      </c>
      <c r="E102" s="34">
        <v>82.9</v>
      </c>
      <c r="F102" s="36" t="s">
        <v>38</v>
      </c>
      <c r="G102" s="17"/>
      <c r="H102" s="41" t="s">
        <v>39</v>
      </c>
      <c r="I102" s="43"/>
      <c r="J102" s="43">
        <v>4.7152777777777773E-2</v>
      </c>
      <c r="K102" s="43">
        <v>5.1134259259259261E-2</v>
      </c>
      <c r="L102" s="43">
        <v>5.3483796296296293E-2</v>
      </c>
      <c r="M102" s="43">
        <v>5.9861111111111108E-2</v>
      </c>
      <c r="N102" s="43">
        <v>6.3645833333333332E-2</v>
      </c>
      <c r="O102" s="43">
        <v>6.7233796296296292E-2</v>
      </c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6"/>
      <c r="AA102" s="39"/>
      <c r="AB102" s="39"/>
      <c r="AC102" s="39"/>
      <c r="AD102" s="39"/>
      <c r="AE102" s="39"/>
      <c r="AF102" s="39"/>
      <c r="AG102" s="39"/>
      <c r="AH102" s="39"/>
      <c r="AI102" s="39"/>
    </row>
    <row r="103" spans="1:35" s="10" customFormat="1" ht="12.75">
      <c r="A103" s="32" t="s">
        <v>40</v>
      </c>
      <c r="B103" s="47">
        <v>6</v>
      </c>
      <c r="C103" s="34"/>
      <c r="D103" s="35" t="s">
        <v>41</v>
      </c>
      <c r="E103" s="34">
        <v>0.89</v>
      </c>
      <c r="F103" s="34"/>
      <c r="G103" s="17"/>
      <c r="H103" s="41" t="s">
        <v>42</v>
      </c>
      <c r="I103" s="43"/>
      <c r="J103" s="41">
        <v>57</v>
      </c>
      <c r="K103" s="41">
        <v>48</v>
      </c>
      <c r="L103" s="41">
        <v>27</v>
      </c>
      <c r="M103" s="41">
        <v>62</v>
      </c>
      <c r="N103" s="41">
        <v>57</v>
      </c>
      <c r="O103" s="41">
        <v>52</v>
      </c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</row>
    <row r="104" spans="1:35" s="10" customFormat="1" ht="12.75">
      <c r="A104" s="36" t="s">
        <v>43</v>
      </c>
      <c r="B104" s="48">
        <v>1.5</v>
      </c>
      <c r="C104" s="49" t="s">
        <v>44</v>
      </c>
      <c r="D104" s="35" t="s">
        <v>45</v>
      </c>
      <c r="E104" s="45" t="s">
        <v>196</v>
      </c>
      <c r="F104" s="34"/>
      <c r="G104" s="17"/>
      <c r="H104" s="50" t="s">
        <v>181</v>
      </c>
      <c r="I104" s="51" t="s">
        <v>27</v>
      </c>
      <c r="J104" s="52">
        <v>132.25559999999999</v>
      </c>
      <c r="K104" s="52">
        <v>119.7962</v>
      </c>
      <c r="L104" s="52">
        <v>113.4872</v>
      </c>
      <c r="M104" s="52">
        <v>100.5885</v>
      </c>
      <c r="N104" s="52">
        <v>96.151499999999999</v>
      </c>
      <c r="O104" s="52">
        <v>92.575500000000005</v>
      </c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</row>
    <row r="105" spans="1:35" s="10" customFormat="1" ht="12.75">
      <c r="A105" s="32" t="s">
        <v>48</v>
      </c>
      <c r="B105" s="53">
        <v>3</v>
      </c>
      <c r="C105" s="49" t="s">
        <v>49</v>
      </c>
      <c r="D105" s="54" t="s">
        <v>50</v>
      </c>
      <c r="E105" s="55">
        <v>-2.1762999999999999</v>
      </c>
      <c r="F105" s="36" t="s">
        <v>51</v>
      </c>
      <c r="G105" s="17"/>
      <c r="H105" s="56" t="s">
        <v>182</v>
      </c>
      <c r="I105" s="57" t="s">
        <v>51</v>
      </c>
      <c r="J105" s="58">
        <v>47.4696</v>
      </c>
      <c r="K105" s="58">
        <v>20.234300000000001</v>
      </c>
      <c r="L105" s="58">
        <v>52.165300000000002</v>
      </c>
      <c r="M105" s="58">
        <v>11.1844</v>
      </c>
      <c r="N105" s="58">
        <v>21.344200000000001</v>
      </c>
      <c r="O105" s="58">
        <v>8.4949999999999992</v>
      </c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</row>
    <row r="106" spans="1:35" s="10" customFormat="1" ht="12.75">
      <c r="A106" s="59" t="s">
        <v>53</v>
      </c>
      <c r="B106" s="60">
        <v>2</v>
      </c>
      <c r="C106" s="49" t="s">
        <v>54</v>
      </c>
      <c r="D106" s="54" t="s">
        <v>55</v>
      </c>
      <c r="E106" s="34">
        <v>2.7E-2</v>
      </c>
      <c r="F106" s="34"/>
      <c r="G106" s="17"/>
      <c r="H106" s="61"/>
      <c r="I106" s="61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</row>
    <row r="107" spans="1:35" s="10" customFormat="1" ht="12.75">
      <c r="A107" s="34"/>
      <c r="B107" s="34"/>
      <c r="C107" s="34"/>
      <c r="D107" s="34"/>
      <c r="E107" s="34"/>
      <c r="F107" s="63"/>
      <c r="G107" s="17"/>
      <c r="H107" s="61"/>
      <c r="I107" s="61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</row>
    <row r="108" spans="1:35" s="10" customFormat="1" ht="12.75">
      <c r="A108" s="34"/>
      <c r="B108" s="34"/>
      <c r="C108" s="34"/>
      <c r="D108" s="34"/>
      <c r="E108" s="34"/>
      <c r="F108" s="34"/>
      <c r="G108" s="17"/>
      <c r="H108" s="61"/>
      <c r="I108" s="61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</row>
    <row r="109" spans="1:35" s="1" customFormat="1" ht="13.5" thickBot="1">
      <c r="A109" s="34"/>
      <c r="B109" s="34"/>
      <c r="C109" s="34"/>
      <c r="D109" s="34"/>
      <c r="E109" s="34"/>
      <c r="F109" s="34"/>
      <c r="G109" s="17"/>
      <c r="H109" s="61"/>
      <c r="I109" s="27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s="10" customFormat="1" ht="12.75">
      <c r="A110" s="64"/>
      <c r="B110" s="65"/>
      <c r="C110" s="65"/>
      <c r="D110" s="64"/>
      <c r="E110" s="65"/>
      <c r="F110" s="65"/>
      <c r="G110" s="66"/>
      <c r="H110" s="67" t="s">
        <v>56</v>
      </c>
      <c r="I110" s="68" t="s">
        <v>57</v>
      </c>
      <c r="J110" s="69">
        <v>0</v>
      </c>
      <c r="K110" s="69">
        <v>6</v>
      </c>
      <c r="L110" s="69">
        <v>8</v>
      </c>
      <c r="M110" s="69">
        <v>11</v>
      </c>
      <c r="N110" s="69">
        <v>31</v>
      </c>
      <c r="O110" s="69">
        <v>32</v>
      </c>
      <c r="P110" s="69" t="s">
        <v>122</v>
      </c>
      <c r="Q110" s="69" t="s">
        <v>122</v>
      </c>
      <c r="R110" s="69" t="s">
        <v>122</v>
      </c>
      <c r="S110" s="69" t="s">
        <v>122</v>
      </c>
      <c r="T110" s="69" t="s">
        <v>122</v>
      </c>
      <c r="U110" s="69" t="s">
        <v>122</v>
      </c>
      <c r="V110" s="69" t="s">
        <v>122</v>
      </c>
      <c r="W110" s="69" t="s">
        <v>122</v>
      </c>
      <c r="X110" s="69" t="s">
        <v>122</v>
      </c>
      <c r="Y110" s="69" t="s">
        <v>122</v>
      </c>
      <c r="Z110" s="69" t="s">
        <v>122</v>
      </c>
      <c r="AA110" s="69" t="s">
        <v>122</v>
      </c>
      <c r="AB110" s="69" t="s">
        <v>122</v>
      </c>
      <c r="AC110" s="69" t="s">
        <v>122</v>
      </c>
      <c r="AD110" s="69" t="s">
        <v>122</v>
      </c>
      <c r="AE110" s="69" t="s">
        <v>122</v>
      </c>
      <c r="AF110" s="69" t="s">
        <v>122</v>
      </c>
      <c r="AG110" s="69" t="s">
        <v>122</v>
      </c>
      <c r="AH110" s="69" t="s">
        <v>122</v>
      </c>
      <c r="AI110" s="69" t="s">
        <v>122</v>
      </c>
    </row>
    <row r="111" spans="1:35" s="1" customFormat="1" ht="12.75">
      <c r="A111" s="70" t="s">
        <v>58</v>
      </c>
      <c r="B111" s="17">
        <v>5060000</v>
      </c>
      <c r="C111" s="37"/>
      <c r="D111" s="37"/>
      <c r="E111" s="37"/>
      <c r="F111" s="41"/>
      <c r="G111" s="71"/>
      <c r="H111" s="72" t="s">
        <v>59</v>
      </c>
      <c r="I111" s="73" t="s">
        <v>44</v>
      </c>
      <c r="J111" s="74">
        <v>1.5</v>
      </c>
      <c r="K111" s="74">
        <v>1.4955000000000001</v>
      </c>
      <c r="L111" s="74">
        <v>1.494</v>
      </c>
      <c r="M111" s="74">
        <v>1.4917499999999999</v>
      </c>
      <c r="N111" s="74">
        <v>1.47675</v>
      </c>
      <c r="O111" s="74">
        <v>1.476</v>
      </c>
      <c r="P111" s="74" t="s">
        <v>122</v>
      </c>
      <c r="Q111" s="74" t="s">
        <v>122</v>
      </c>
      <c r="R111" s="74" t="s">
        <v>122</v>
      </c>
      <c r="S111" s="74" t="s">
        <v>122</v>
      </c>
      <c r="T111" s="74" t="s">
        <v>122</v>
      </c>
      <c r="U111" s="74" t="s">
        <v>122</v>
      </c>
      <c r="V111" s="74" t="s">
        <v>122</v>
      </c>
      <c r="W111" s="74" t="s">
        <v>122</v>
      </c>
      <c r="X111" s="74" t="s">
        <v>122</v>
      </c>
      <c r="Y111" s="74" t="s">
        <v>122</v>
      </c>
      <c r="Z111" s="74" t="s">
        <v>122</v>
      </c>
      <c r="AA111" s="74" t="s">
        <v>122</v>
      </c>
      <c r="AB111" s="74" t="s">
        <v>122</v>
      </c>
      <c r="AC111" s="74" t="s">
        <v>122</v>
      </c>
      <c r="AD111" s="74" t="s">
        <v>122</v>
      </c>
      <c r="AE111" s="74" t="s">
        <v>122</v>
      </c>
      <c r="AF111" s="74" t="s">
        <v>122</v>
      </c>
      <c r="AG111" s="74" t="s">
        <v>122</v>
      </c>
      <c r="AH111" s="74" t="s">
        <v>122</v>
      </c>
      <c r="AI111" s="74" t="s">
        <v>122</v>
      </c>
    </row>
    <row r="112" spans="1:35" s="10" customFormat="1" ht="12.75">
      <c r="A112" s="75"/>
      <c r="B112" s="75"/>
      <c r="C112" s="75"/>
      <c r="D112" s="75"/>
      <c r="E112" s="75"/>
      <c r="F112" s="75"/>
      <c r="G112" s="76">
        <v>5060001</v>
      </c>
      <c r="H112" s="77" t="s">
        <v>71</v>
      </c>
      <c r="I112" s="73" t="s">
        <v>27</v>
      </c>
      <c r="J112" s="74">
        <v>132.25559999999999</v>
      </c>
      <c r="K112" s="74">
        <v>119.7962</v>
      </c>
      <c r="L112" s="74">
        <v>113.4872</v>
      </c>
      <c r="M112" s="74">
        <v>100.5885</v>
      </c>
      <c r="N112" s="74">
        <v>96.151499999999999</v>
      </c>
      <c r="O112" s="74">
        <v>92.575500000000005</v>
      </c>
      <c r="P112" s="74" t="s">
        <v>122</v>
      </c>
      <c r="Q112" s="74" t="s">
        <v>122</v>
      </c>
      <c r="R112" s="74" t="s">
        <v>122</v>
      </c>
      <c r="S112" s="74" t="s">
        <v>122</v>
      </c>
      <c r="T112" s="74" t="s">
        <v>122</v>
      </c>
      <c r="U112" s="74" t="s">
        <v>122</v>
      </c>
      <c r="V112" s="74" t="s">
        <v>122</v>
      </c>
      <c r="W112" s="74" t="s">
        <v>122</v>
      </c>
      <c r="X112" s="74" t="s">
        <v>122</v>
      </c>
      <c r="Y112" s="74" t="s">
        <v>122</v>
      </c>
      <c r="Z112" s="74" t="s">
        <v>122</v>
      </c>
      <c r="AA112" s="74" t="s">
        <v>122</v>
      </c>
      <c r="AB112" s="74" t="s">
        <v>122</v>
      </c>
      <c r="AC112" s="74" t="s">
        <v>122</v>
      </c>
      <c r="AD112" s="74" t="s">
        <v>122</v>
      </c>
      <c r="AE112" s="74" t="s">
        <v>122</v>
      </c>
      <c r="AF112" s="74" t="s">
        <v>122</v>
      </c>
      <c r="AG112" s="74" t="s">
        <v>122</v>
      </c>
      <c r="AH112" s="74" t="s">
        <v>122</v>
      </c>
      <c r="AI112" s="74" t="s">
        <v>122</v>
      </c>
    </row>
    <row r="113" spans="1:35" s="10" customFormat="1" ht="12.75">
      <c r="A113" s="70" t="s">
        <v>60</v>
      </c>
      <c r="B113" s="75">
        <v>8.1717614999999988</v>
      </c>
      <c r="C113" s="75"/>
      <c r="D113" s="70" t="s">
        <v>61</v>
      </c>
      <c r="E113" s="75">
        <v>51.2774456</v>
      </c>
      <c r="F113" s="75"/>
      <c r="G113" s="76">
        <v>5060002</v>
      </c>
      <c r="H113" s="77" t="s">
        <v>72</v>
      </c>
      <c r="I113" s="73" t="s">
        <v>51</v>
      </c>
      <c r="J113" s="74">
        <v>46.074998800000003</v>
      </c>
      <c r="K113" s="74">
        <v>19.1761026</v>
      </c>
      <c r="L113" s="74">
        <v>51.2774456</v>
      </c>
      <c r="M113" s="74">
        <v>10.6448105</v>
      </c>
      <c r="N113" s="74">
        <v>20.924409499999999</v>
      </c>
      <c r="O113" s="74">
        <v>8.1717614999999988</v>
      </c>
      <c r="P113" s="74" t="s">
        <v>122</v>
      </c>
      <c r="Q113" s="74" t="s">
        <v>122</v>
      </c>
      <c r="R113" s="74" t="s">
        <v>122</v>
      </c>
      <c r="S113" s="74" t="s">
        <v>122</v>
      </c>
      <c r="T113" s="74" t="s">
        <v>122</v>
      </c>
      <c r="U113" s="74" t="s">
        <v>122</v>
      </c>
      <c r="V113" s="74" t="s">
        <v>122</v>
      </c>
      <c r="W113" s="74" t="s">
        <v>122</v>
      </c>
      <c r="X113" s="74" t="s">
        <v>122</v>
      </c>
      <c r="Y113" s="74" t="s">
        <v>122</v>
      </c>
      <c r="Z113" s="74" t="s">
        <v>122</v>
      </c>
      <c r="AA113" s="74" t="s">
        <v>122</v>
      </c>
      <c r="AB113" s="74" t="s">
        <v>122</v>
      </c>
      <c r="AC113" s="74" t="s">
        <v>122</v>
      </c>
      <c r="AD113" s="74" t="s">
        <v>122</v>
      </c>
      <c r="AE113" s="74" t="s">
        <v>122</v>
      </c>
      <c r="AF113" s="74" t="s">
        <v>122</v>
      </c>
      <c r="AG113" s="74" t="s">
        <v>122</v>
      </c>
      <c r="AH113" s="74" t="s">
        <v>122</v>
      </c>
      <c r="AI113" s="74" t="s">
        <v>122</v>
      </c>
    </row>
    <row r="114" spans="1:35" s="10" customFormat="1" ht="12.75">
      <c r="A114" s="70" t="s">
        <v>123</v>
      </c>
      <c r="B114" s="75">
        <v>-2.1762999999999999</v>
      </c>
      <c r="C114" s="75"/>
      <c r="D114" s="70" t="s">
        <v>124</v>
      </c>
      <c r="E114" s="75">
        <v>2.7E-2</v>
      </c>
      <c r="F114" s="75"/>
      <c r="G114" s="76">
        <v>5060003</v>
      </c>
      <c r="H114" s="77" t="s">
        <v>73</v>
      </c>
      <c r="I114" s="73" t="s">
        <v>64</v>
      </c>
      <c r="J114" s="74">
        <v>30.71666586666667</v>
      </c>
      <c r="K114" s="74">
        <v>12.822536008024072</v>
      </c>
      <c r="L114" s="74">
        <v>34.322252744310575</v>
      </c>
      <c r="M114" s="74">
        <v>7.1357871627283398</v>
      </c>
      <c r="N114" s="74">
        <v>14.169229388860673</v>
      </c>
      <c r="O114" s="74">
        <v>5.5364237804878043</v>
      </c>
      <c r="P114" s="74" t="s">
        <v>122</v>
      </c>
      <c r="Q114" s="74" t="s">
        <v>122</v>
      </c>
      <c r="R114" s="74" t="s">
        <v>122</v>
      </c>
      <c r="S114" s="74" t="s">
        <v>122</v>
      </c>
      <c r="T114" s="74" t="s">
        <v>122</v>
      </c>
      <c r="U114" s="74" t="s">
        <v>122</v>
      </c>
      <c r="V114" s="74" t="s">
        <v>122</v>
      </c>
      <c r="W114" s="74" t="s">
        <v>122</v>
      </c>
      <c r="X114" s="74" t="s">
        <v>122</v>
      </c>
      <c r="Y114" s="74" t="s">
        <v>122</v>
      </c>
      <c r="Z114" s="74" t="s">
        <v>122</v>
      </c>
      <c r="AA114" s="74" t="s">
        <v>122</v>
      </c>
      <c r="AB114" s="74" t="s">
        <v>122</v>
      </c>
      <c r="AC114" s="74" t="s">
        <v>122</v>
      </c>
      <c r="AD114" s="74" t="s">
        <v>122</v>
      </c>
      <c r="AE114" s="74" t="s">
        <v>122</v>
      </c>
      <c r="AF114" s="74" t="s">
        <v>122</v>
      </c>
      <c r="AG114" s="74" t="s">
        <v>122</v>
      </c>
      <c r="AH114" s="74" t="s">
        <v>122</v>
      </c>
      <c r="AI114" s="74" t="s">
        <v>122</v>
      </c>
    </row>
    <row r="115" spans="1:35" s="10" customFormat="1" ht="12.75">
      <c r="A115" s="75"/>
      <c r="B115" s="75"/>
      <c r="C115" s="75"/>
      <c r="D115" s="75"/>
      <c r="E115" s="75"/>
      <c r="F115" s="75"/>
      <c r="G115" s="76">
        <v>5060004</v>
      </c>
      <c r="H115" s="77" t="s">
        <v>74</v>
      </c>
      <c r="I115" s="73" t="s">
        <v>65</v>
      </c>
      <c r="J115" s="74">
        <v>0.89854317548142459</v>
      </c>
      <c r="K115" s="74">
        <v>0.37396758702816507</v>
      </c>
      <c r="L115" s="74">
        <v>1</v>
      </c>
      <c r="M115" s="74">
        <v>0.20759244879390015</v>
      </c>
      <c r="N115" s="74">
        <v>0.40806263368158102</v>
      </c>
      <c r="O115" s="74">
        <v>0.15936366182795966</v>
      </c>
      <c r="P115" s="74" t="s">
        <v>122</v>
      </c>
      <c r="Q115" s="74" t="s">
        <v>122</v>
      </c>
      <c r="R115" s="74" t="s">
        <v>122</v>
      </c>
      <c r="S115" s="74" t="s">
        <v>122</v>
      </c>
      <c r="T115" s="74" t="s">
        <v>122</v>
      </c>
      <c r="U115" s="74" t="s">
        <v>122</v>
      </c>
      <c r="V115" s="74" t="s">
        <v>122</v>
      </c>
      <c r="W115" s="74" t="s">
        <v>122</v>
      </c>
      <c r="X115" s="74" t="s">
        <v>122</v>
      </c>
      <c r="Y115" s="74" t="s">
        <v>122</v>
      </c>
      <c r="Z115" s="74" t="s">
        <v>122</v>
      </c>
      <c r="AA115" s="74" t="s">
        <v>122</v>
      </c>
      <c r="AB115" s="74" t="s">
        <v>122</v>
      </c>
      <c r="AC115" s="74" t="s">
        <v>122</v>
      </c>
      <c r="AD115" s="74" t="s">
        <v>122</v>
      </c>
      <c r="AE115" s="74" t="s">
        <v>122</v>
      </c>
      <c r="AF115" s="74" t="s">
        <v>122</v>
      </c>
      <c r="AG115" s="74" t="s">
        <v>122</v>
      </c>
      <c r="AH115" s="74" t="s">
        <v>122</v>
      </c>
      <c r="AI115" s="74" t="s">
        <v>122</v>
      </c>
    </row>
    <row r="116" spans="1:35" s="10" customFormat="1" ht="12.75">
      <c r="A116" s="75"/>
      <c r="B116" s="75"/>
      <c r="C116" s="75"/>
      <c r="D116" s="75"/>
      <c r="E116" s="75"/>
      <c r="F116" s="75"/>
      <c r="G116" s="76">
        <v>5060005</v>
      </c>
      <c r="H116" s="77" t="s">
        <v>67</v>
      </c>
      <c r="I116" s="73" t="s">
        <v>64</v>
      </c>
      <c r="J116" s="74">
        <v>25.268824866666666</v>
      </c>
      <c r="K116" s="74">
        <v>7.3583023069207627</v>
      </c>
      <c r="L116" s="74">
        <v>28.852532864792508</v>
      </c>
      <c r="M116" s="74">
        <v>1.6578173286408591</v>
      </c>
      <c r="N116" s="74">
        <v>8.6356174030810902</v>
      </c>
      <c r="O116" s="74">
        <v>0</v>
      </c>
      <c r="P116" s="74" t="s">
        <v>122</v>
      </c>
      <c r="Q116" s="74" t="s">
        <v>122</v>
      </c>
      <c r="R116" s="74" t="s">
        <v>122</v>
      </c>
      <c r="S116" s="74" t="s">
        <v>122</v>
      </c>
      <c r="T116" s="74" t="s">
        <v>122</v>
      </c>
      <c r="U116" s="74" t="s">
        <v>122</v>
      </c>
      <c r="V116" s="74" t="s">
        <v>122</v>
      </c>
      <c r="W116" s="74" t="s">
        <v>122</v>
      </c>
      <c r="X116" s="74" t="s">
        <v>122</v>
      </c>
      <c r="Y116" s="74" t="s">
        <v>122</v>
      </c>
      <c r="Z116" s="74" t="s">
        <v>122</v>
      </c>
      <c r="AA116" s="74" t="s">
        <v>122</v>
      </c>
      <c r="AB116" s="74" t="s">
        <v>122</v>
      </c>
      <c r="AC116" s="74" t="s">
        <v>122</v>
      </c>
      <c r="AD116" s="74" t="s">
        <v>122</v>
      </c>
      <c r="AE116" s="74" t="s">
        <v>122</v>
      </c>
      <c r="AF116" s="74" t="s">
        <v>122</v>
      </c>
      <c r="AG116" s="74" t="s">
        <v>122</v>
      </c>
      <c r="AH116" s="74" t="s">
        <v>122</v>
      </c>
      <c r="AI116" s="74" t="s">
        <v>122</v>
      </c>
    </row>
    <row r="117" spans="1:35" s="10" customFormat="1" ht="12.75">
      <c r="A117" s="75"/>
      <c r="B117" s="75"/>
      <c r="C117" s="75"/>
      <c r="D117" s="75"/>
      <c r="E117" s="75"/>
      <c r="F117" s="75"/>
      <c r="G117" s="76">
        <v>5060006</v>
      </c>
      <c r="H117" s="77" t="s">
        <v>68</v>
      </c>
      <c r="I117" s="73" t="s">
        <v>66</v>
      </c>
      <c r="J117" s="74">
        <v>0.87930949459168883</v>
      </c>
      <c r="K117" s="74">
        <v>0.25528747147293274</v>
      </c>
      <c r="L117" s="74">
        <v>1</v>
      </c>
      <c r="M117" s="74">
        <v>5.7371760862507712E-2</v>
      </c>
      <c r="N117" s="74">
        <v>0.29584608773208171</v>
      </c>
      <c r="O117" s="74">
        <v>0</v>
      </c>
      <c r="P117" s="74" t="s">
        <v>122</v>
      </c>
      <c r="Q117" s="74" t="s">
        <v>122</v>
      </c>
      <c r="R117" s="74" t="s">
        <v>122</v>
      </c>
      <c r="S117" s="74" t="s">
        <v>122</v>
      </c>
      <c r="T117" s="74" t="s">
        <v>122</v>
      </c>
      <c r="U117" s="74" t="s">
        <v>122</v>
      </c>
      <c r="V117" s="74" t="s">
        <v>122</v>
      </c>
      <c r="W117" s="74" t="s">
        <v>122</v>
      </c>
      <c r="X117" s="74" t="s">
        <v>122</v>
      </c>
      <c r="Y117" s="74" t="s">
        <v>122</v>
      </c>
      <c r="Z117" s="74" t="s">
        <v>122</v>
      </c>
      <c r="AA117" s="74" t="s">
        <v>122</v>
      </c>
      <c r="AB117" s="74" t="s">
        <v>122</v>
      </c>
      <c r="AC117" s="74" t="s">
        <v>122</v>
      </c>
      <c r="AD117" s="74" t="s">
        <v>122</v>
      </c>
      <c r="AE117" s="74" t="s">
        <v>122</v>
      </c>
      <c r="AF117" s="74" t="s">
        <v>122</v>
      </c>
      <c r="AG117" s="74" t="s">
        <v>122</v>
      </c>
      <c r="AH117" s="74" t="s">
        <v>122</v>
      </c>
      <c r="AI117" s="74" t="s">
        <v>122</v>
      </c>
    </row>
    <row r="118" spans="1:35" s="1" customFormat="1" ht="12.75" customHeight="1" thickBo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s="10" customFormat="1" ht="13.5" thickTop="1">
      <c r="A119" s="4" t="s">
        <v>207</v>
      </c>
      <c r="B119" s="5"/>
      <c r="C119" s="5"/>
      <c r="D119" s="5"/>
      <c r="E119" s="5"/>
      <c r="F119" s="5"/>
      <c r="G119" s="6"/>
      <c r="H119" s="7"/>
      <c r="I119" s="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1:35" s="10" customFormat="1" ht="12.75">
      <c r="A120" s="11" t="s">
        <v>2</v>
      </c>
      <c r="B120" s="12" t="s">
        <v>118</v>
      </c>
      <c r="C120" s="13" t="s">
        <v>183</v>
      </c>
      <c r="D120" s="14" t="s">
        <v>5</v>
      </c>
      <c r="E120" s="15" t="s">
        <v>6</v>
      </c>
      <c r="F120" s="16">
        <v>2259</v>
      </c>
      <c r="G120" s="17"/>
      <c r="H120" s="18" t="s">
        <v>7</v>
      </c>
      <c r="I120" s="19" t="s">
        <v>0</v>
      </c>
      <c r="J120" s="19" t="s">
        <v>8</v>
      </c>
      <c r="K120" s="19" t="s">
        <v>216</v>
      </c>
      <c r="L120" s="19" t="s">
        <v>217</v>
      </c>
      <c r="M120" s="19" t="s">
        <v>202</v>
      </c>
      <c r="N120" s="19" t="s">
        <v>203</v>
      </c>
      <c r="O120" s="19" t="s">
        <v>204</v>
      </c>
      <c r="P120" s="19"/>
      <c r="Q120" s="19"/>
      <c r="R120" s="19"/>
      <c r="S120" s="19"/>
      <c r="T120" s="19"/>
      <c r="U120" s="19"/>
      <c r="V120" s="19"/>
      <c r="W120" s="20"/>
      <c r="X120" s="20"/>
      <c r="Y120" s="20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s="31" customFormat="1" ht="12.75">
      <c r="A121" s="22" t="s">
        <v>19</v>
      </c>
      <c r="B121" s="23" t="s">
        <v>218</v>
      </c>
      <c r="C121" s="24"/>
      <c r="D121" s="25" t="s">
        <v>21</v>
      </c>
      <c r="E121" s="24">
        <v>37</v>
      </c>
      <c r="F121" s="23" t="s">
        <v>22</v>
      </c>
      <c r="G121" s="26"/>
      <c r="H121" s="27" t="s">
        <v>23</v>
      </c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9"/>
      <c r="X121" s="29"/>
      <c r="Y121" s="29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1:35" s="10" customFormat="1" ht="12.75">
      <c r="A122" s="32" t="s">
        <v>24</v>
      </c>
      <c r="B122" s="33" t="s">
        <v>94</v>
      </c>
      <c r="C122" s="34"/>
      <c r="D122" s="35" t="s">
        <v>26</v>
      </c>
      <c r="E122" s="34">
        <v>151.05000000000001</v>
      </c>
      <c r="F122" s="36" t="s">
        <v>27</v>
      </c>
      <c r="G122" s="17"/>
      <c r="H122" s="37" t="s">
        <v>28</v>
      </c>
      <c r="I122" s="38"/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/>
      <c r="Q122" s="39"/>
      <c r="R122" s="39"/>
      <c r="S122" s="39"/>
      <c r="T122" s="39"/>
      <c r="U122" s="39"/>
      <c r="V122" s="39"/>
      <c r="W122" s="40"/>
      <c r="X122" s="40"/>
      <c r="Y122" s="40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s="10" customFormat="1" ht="12.75">
      <c r="A123" s="32" t="s">
        <v>29</v>
      </c>
      <c r="B123" s="33" t="s">
        <v>78</v>
      </c>
      <c r="C123" s="34"/>
      <c r="D123" s="35" t="s">
        <v>30</v>
      </c>
      <c r="E123" s="34">
        <v>1.6579999999999999</v>
      </c>
      <c r="F123" s="36" t="s">
        <v>31</v>
      </c>
      <c r="G123" s="17"/>
      <c r="H123" s="41" t="s">
        <v>32</v>
      </c>
      <c r="I123" s="41"/>
      <c r="J123" s="41">
        <v>0</v>
      </c>
      <c r="K123" s="41">
        <v>1</v>
      </c>
      <c r="L123" s="41">
        <v>7</v>
      </c>
      <c r="M123" s="41">
        <v>2</v>
      </c>
      <c r="N123" s="41">
        <v>20</v>
      </c>
      <c r="O123" s="41">
        <v>1</v>
      </c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2"/>
      <c r="AB123" s="42"/>
      <c r="AC123" s="42"/>
      <c r="AD123" s="42"/>
      <c r="AE123" s="42"/>
      <c r="AF123" s="42"/>
      <c r="AG123" s="42"/>
      <c r="AH123" s="42"/>
      <c r="AI123" s="42"/>
    </row>
    <row r="124" spans="1:35" s="10" customFormat="1" ht="12.75">
      <c r="A124" s="32" t="s">
        <v>33</v>
      </c>
      <c r="B124" s="33"/>
      <c r="C124" s="34"/>
      <c r="D124" s="35" t="s">
        <v>34</v>
      </c>
      <c r="E124" s="34">
        <v>2.8999999999999998E-3</v>
      </c>
      <c r="F124" s="36" t="s">
        <v>31</v>
      </c>
      <c r="G124" s="17"/>
      <c r="H124" s="41" t="s">
        <v>35</v>
      </c>
      <c r="I124" s="41"/>
      <c r="J124" s="43">
        <v>1.40625E-2</v>
      </c>
      <c r="K124" s="43">
        <v>1.8101851851851852E-2</v>
      </c>
      <c r="L124" s="43">
        <v>3.2800925925925928E-2</v>
      </c>
      <c r="M124" s="43">
        <v>4.3032407407407408E-2</v>
      </c>
      <c r="N124" s="43">
        <v>4.5370370370370366E-2</v>
      </c>
      <c r="O124" s="43">
        <v>4.8414351851851854E-2</v>
      </c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4"/>
      <c r="AA124" s="37"/>
      <c r="AB124" s="37"/>
      <c r="AC124" s="37"/>
      <c r="AD124" s="37"/>
      <c r="AE124" s="37"/>
      <c r="AF124" s="37"/>
      <c r="AG124" s="37"/>
      <c r="AH124" s="37"/>
      <c r="AI124" s="37"/>
    </row>
    <row r="125" spans="1:35" s="10" customFormat="1" ht="12.75">
      <c r="A125" s="32" t="s">
        <v>36</v>
      </c>
      <c r="B125" s="45">
        <v>5</v>
      </c>
      <c r="C125" s="34"/>
      <c r="D125" s="35" t="s">
        <v>37</v>
      </c>
      <c r="E125" s="34">
        <v>83</v>
      </c>
      <c r="F125" s="36" t="s">
        <v>38</v>
      </c>
      <c r="G125" s="17"/>
      <c r="H125" s="41" t="s">
        <v>39</v>
      </c>
      <c r="I125" s="43"/>
      <c r="J125" s="43">
        <v>1.5625E-2</v>
      </c>
      <c r="K125" s="43">
        <v>1.9652777777777779E-2</v>
      </c>
      <c r="L125" s="43">
        <v>3.3344907407407406E-2</v>
      </c>
      <c r="M125" s="43">
        <v>4.3761574074074078E-2</v>
      </c>
      <c r="N125" s="43">
        <v>4.6342592592592595E-2</v>
      </c>
      <c r="O125" s="43">
        <v>4.9131944444444443E-2</v>
      </c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6"/>
      <c r="AA125" s="39"/>
      <c r="AB125" s="39"/>
      <c r="AC125" s="39"/>
      <c r="AD125" s="39"/>
      <c r="AE125" s="39"/>
      <c r="AF125" s="39"/>
      <c r="AG125" s="39"/>
      <c r="AH125" s="39"/>
      <c r="AI125" s="39"/>
    </row>
    <row r="126" spans="1:35" s="10" customFormat="1" ht="12.75">
      <c r="A126" s="32" t="s">
        <v>40</v>
      </c>
      <c r="B126" s="47">
        <v>2</v>
      </c>
      <c r="C126" s="34"/>
      <c r="D126" s="35" t="s">
        <v>41</v>
      </c>
      <c r="E126" s="34">
        <v>0.89</v>
      </c>
      <c r="F126" s="34"/>
      <c r="G126" s="17"/>
      <c r="H126" s="41" t="s">
        <v>42</v>
      </c>
      <c r="I126" s="43"/>
      <c r="J126" s="41">
        <v>68</v>
      </c>
      <c r="K126" s="41">
        <v>66</v>
      </c>
      <c r="L126" s="41">
        <v>23</v>
      </c>
      <c r="M126" s="41">
        <v>31</v>
      </c>
      <c r="N126" s="41">
        <v>41</v>
      </c>
      <c r="O126" s="41">
        <v>31</v>
      </c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</row>
    <row r="127" spans="1:35" s="10" customFormat="1" ht="12.75">
      <c r="A127" s="36" t="s">
        <v>43</v>
      </c>
      <c r="B127" s="48">
        <v>1.5</v>
      </c>
      <c r="C127" s="49" t="s">
        <v>44</v>
      </c>
      <c r="D127" s="35" t="s">
        <v>45</v>
      </c>
      <c r="E127" s="45" t="s">
        <v>196</v>
      </c>
      <c r="F127" s="34"/>
      <c r="G127" s="17"/>
      <c r="H127" s="50" t="s">
        <v>184</v>
      </c>
      <c r="I127" s="51" t="s">
        <v>27</v>
      </c>
      <c r="J127" s="52">
        <v>126.4978</v>
      </c>
      <c r="K127" s="52">
        <v>115.0274</v>
      </c>
      <c r="L127" s="52">
        <v>51.465000000000003</v>
      </c>
      <c r="M127" s="52">
        <v>111.7916</v>
      </c>
      <c r="N127" s="52">
        <v>109.12130000000001</v>
      </c>
      <c r="O127" s="52">
        <v>107.49679999999999</v>
      </c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1:35" s="10" customFormat="1" ht="12.75">
      <c r="A128" s="32" t="s">
        <v>48</v>
      </c>
      <c r="B128" s="53">
        <v>3</v>
      </c>
      <c r="C128" s="49" t="s">
        <v>49</v>
      </c>
      <c r="D128" s="54" t="s">
        <v>50</v>
      </c>
      <c r="E128" s="55">
        <v>-2.0634000000000001</v>
      </c>
      <c r="F128" s="36" t="s">
        <v>51</v>
      </c>
      <c r="G128" s="17"/>
      <c r="H128" s="56" t="s">
        <v>185</v>
      </c>
      <c r="I128" s="57" t="s">
        <v>51</v>
      </c>
      <c r="J128" s="58">
        <v>51.928600000000003</v>
      </c>
      <c r="K128" s="58">
        <v>20.625399999999999</v>
      </c>
      <c r="L128" s="58">
        <v>77.756</v>
      </c>
      <c r="M128" s="58">
        <v>8.3048999999999999</v>
      </c>
      <c r="N128" s="58">
        <v>19.895299999999999</v>
      </c>
      <c r="O128" s="58">
        <v>5.8407999999999998</v>
      </c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</row>
    <row r="129" spans="1:35" s="10" customFormat="1" ht="12.75">
      <c r="A129" s="59" t="s">
        <v>53</v>
      </c>
      <c r="B129" s="60">
        <v>2</v>
      </c>
      <c r="C129" s="49" t="s">
        <v>54</v>
      </c>
      <c r="D129" s="54" t="s">
        <v>55</v>
      </c>
      <c r="E129" s="34">
        <v>2.23E-2</v>
      </c>
      <c r="F129" s="34"/>
      <c r="G129" s="17"/>
      <c r="H129" s="61"/>
      <c r="I129" s="61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</row>
    <row r="130" spans="1:35" s="10" customFormat="1" ht="12.75">
      <c r="A130" s="34"/>
      <c r="B130" s="34"/>
      <c r="C130" s="34"/>
      <c r="D130" s="34"/>
      <c r="E130" s="34"/>
      <c r="F130" s="63"/>
      <c r="G130" s="17"/>
      <c r="H130" s="61"/>
      <c r="I130" s="61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</row>
    <row r="131" spans="1:35" s="10" customFormat="1" ht="12.75">
      <c r="A131" s="34"/>
      <c r="B131" s="34"/>
      <c r="C131" s="34"/>
      <c r="D131" s="34"/>
      <c r="E131" s="34"/>
      <c r="F131" s="34"/>
      <c r="G131" s="17"/>
      <c r="H131" s="61"/>
      <c r="I131" s="61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</row>
    <row r="132" spans="1:35" s="1" customFormat="1" ht="13.5" thickBot="1">
      <c r="A132" s="34"/>
      <c r="B132" s="34"/>
      <c r="C132" s="34"/>
      <c r="D132" s="34"/>
      <c r="E132" s="34"/>
      <c r="F132" s="34"/>
      <c r="G132" s="17"/>
      <c r="H132" s="61"/>
      <c r="I132" s="27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</row>
    <row r="133" spans="1:35" s="10" customFormat="1" ht="12.75">
      <c r="A133" s="64"/>
      <c r="B133" s="65"/>
      <c r="C133" s="65"/>
      <c r="D133" s="64"/>
      <c r="E133" s="65"/>
      <c r="F133" s="65"/>
      <c r="G133" s="66"/>
      <c r="H133" s="67" t="s">
        <v>56</v>
      </c>
      <c r="I133" s="68" t="s">
        <v>57</v>
      </c>
      <c r="J133" s="69">
        <v>0</v>
      </c>
      <c r="K133" s="69">
        <v>1</v>
      </c>
      <c r="L133" s="69">
        <v>8</v>
      </c>
      <c r="M133" s="69">
        <v>10</v>
      </c>
      <c r="N133" s="69">
        <v>30</v>
      </c>
      <c r="O133" s="69">
        <v>31</v>
      </c>
      <c r="P133" s="69" t="s">
        <v>122</v>
      </c>
      <c r="Q133" s="69" t="s">
        <v>122</v>
      </c>
      <c r="R133" s="69" t="s">
        <v>122</v>
      </c>
      <c r="S133" s="69" t="s">
        <v>122</v>
      </c>
      <c r="T133" s="69" t="s">
        <v>122</v>
      </c>
      <c r="U133" s="69" t="s">
        <v>122</v>
      </c>
      <c r="V133" s="69" t="s">
        <v>122</v>
      </c>
      <c r="W133" s="69" t="s">
        <v>122</v>
      </c>
      <c r="X133" s="69" t="s">
        <v>122</v>
      </c>
      <c r="Y133" s="69" t="s">
        <v>122</v>
      </c>
      <c r="Z133" s="69" t="s">
        <v>122</v>
      </c>
      <c r="AA133" s="69" t="s">
        <v>122</v>
      </c>
      <c r="AB133" s="69" t="s">
        <v>122</v>
      </c>
      <c r="AC133" s="69" t="s">
        <v>122</v>
      </c>
      <c r="AD133" s="69" t="s">
        <v>122</v>
      </c>
      <c r="AE133" s="69" t="s">
        <v>122</v>
      </c>
      <c r="AF133" s="69" t="s">
        <v>122</v>
      </c>
      <c r="AG133" s="69" t="s">
        <v>122</v>
      </c>
      <c r="AH133" s="69" t="s">
        <v>122</v>
      </c>
      <c r="AI133" s="69" t="s">
        <v>122</v>
      </c>
    </row>
    <row r="134" spans="1:35" s="1" customFormat="1" ht="12.75">
      <c r="A134" s="70" t="s">
        <v>58</v>
      </c>
      <c r="B134" s="17">
        <v>5020000</v>
      </c>
      <c r="C134" s="37"/>
      <c r="D134" s="37"/>
      <c r="E134" s="37"/>
      <c r="F134" s="41"/>
      <c r="G134" s="71"/>
      <c r="H134" s="72" t="s">
        <v>59</v>
      </c>
      <c r="I134" s="73" t="s">
        <v>44</v>
      </c>
      <c r="J134" s="74">
        <v>1.5</v>
      </c>
      <c r="K134" s="74">
        <v>1.49925</v>
      </c>
      <c r="L134" s="74">
        <v>1.494</v>
      </c>
      <c r="M134" s="74">
        <v>1.4924999999999999</v>
      </c>
      <c r="N134" s="74">
        <v>1.4775</v>
      </c>
      <c r="O134" s="74">
        <v>1.47675</v>
      </c>
      <c r="P134" s="74" t="s">
        <v>122</v>
      </c>
      <c r="Q134" s="74" t="s">
        <v>122</v>
      </c>
      <c r="R134" s="74" t="s">
        <v>122</v>
      </c>
      <c r="S134" s="74" t="s">
        <v>122</v>
      </c>
      <c r="T134" s="74" t="s">
        <v>122</v>
      </c>
      <c r="U134" s="74" t="s">
        <v>122</v>
      </c>
      <c r="V134" s="74" t="s">
        <v>122</v>
      </c>
      <c r="W134" s="74" t="s">
        <v>122</v>
      </c>
      <c r="X134" s="74" t="s">
        <v>122</v>
      </c>
      <c r="Y134" s="74" t="s">
        <v>122</v>
      </c>
      <c r="Z134" s="74" t="s">
        <v>122</v>
      </c>
      <c r="AA134" s="74" t="s">
        <v>122</v>
      </c>
      <c r="AB134" s="74" t="s">
        <v>122</v>
      </c>
      <c r="AC134" s="74" t="s">
        <v>122</v>
      </c>
      <c r="AD134" s="74" t="s">
        <v>122</v>
      </c>
      <c r="AE134" s="74" t="s">
        <v>122</v>
      </c>
      <c r="AF134" s="74" t="s">
        <v>122</v>
      </c>
      <c r="AG134" s="74" t="s">
        <v>122</v>
      </c>
      <c r="AH134" s="74" t="s">
        <v>122</v>
      </c>
      <c r="AI134" s="74" t="s">
        <v>122</v>
      </c>
    </row>
    <row r="135" spans="1:35" s="10" customFormat="1" ht="12.75">
      <c r="A135" s="75"/>
      <c r="B135" s="75"/>
      <c r="C135" s="75"/>
      <c r="D135" s="75"/>
      <c r="E135" s="75"/>
      <c r="F135" s="75"/>
      <c r="G135" s="76">
        <v>5020001</v>
      </c>
      <c r="H135" s="77" t="s">
        <v>71</v>
      </c>
      <c r="I135" s="73" t="s">
        <v>27</v>
      </c>
      <c r="J135" s="74">
        <v>126.4978</v>
      </c>
      <c r="K135" s="74">
        <v>115.0274</v>
      </c>
      <c r="L135" s="74">
        <v>51.465000000000003</v>
      </c>
      <c r="M135" s="74">
        <v>111.7916</v>
      </c>
      <c r="N135" s="74">
        <v>109.12130000000001</v>
      </c>
      <c r="O135" s="74">
        <v>107.49679999999999</v>
      </c>
      <c r="P135" s="74" t="s">
        <v>122</v>
      </c>
      <c r="Q135" s="74" t="s">
        <v>122</v>
      </c>
      <c r="R135" s="74" t="s">
        <v>122</v>
      </c>
      <c r="S135" s="74" t="s">
        <v>122</v>
      </c>
      <c r="T135" s="74" t="s">
        <v>122</v>
      </c>
      <c r="U135" s="74" t="s">
        <v>122</v>
      </c>
      <c r="V135" s="74" t="s">
        <v>122</v>
      </c>
      <c r="W135" s="74" t="s">
        <v>122</v>
      </c>
      <c r="X135" s="74" t="s">
        <v>122</v>
      </c>
      <c r="Y135" s="74" t="s">
        <v>122</v>
      </c>
      <c r="Z135" s="74" t="s">
        <v>122</v>
      </c>
      <c r="AA135" s="74" t="s">
        <v>122</v>
      </c>
      <c r="AB135" s="74" t="s">
        <v>122</v>
      </c>
      <c r="AC135" s="74" t="s">
        <v>122</v>
      </c>
      <c r="AD135" s="74" t="s">
        <v>122</v>
      </c>
      <c r="AE135" s="74" t="s">
        <v>122</v>
      </c>
      <c r="AF135" s="74" t="s">
        <v>122</v>
      </c>
      <c r="AG135" s="74" t="s">
        <v>122</v>
      </c>
      <c r="AH135" s="74" t="s">
        <v>122</v>
      </c>
      <c r="AI135" s="74" t="s">
        <v>122</v>
      </c>
    </row>
    <row r="136" spans="1:35" s="10" customFormat="1" ht="12.75">
      <c r="A136" s="70" t="s">
        <v>60</v>
      </c>
      <c r="B136" s="75">
        <v>5.5070213599999995</v>
      </c>
      <c r="C136" s="75"/>
      <c r="D136" s="70" t="s">
        <v>61</v>
      </c>
      <c r="E136" s="75">
        <v>78.671730499999995</v>
      </c>
      <c r="F136" s="75"/>
      <c r="G136" s="76">
        <v>5020002</v>
      </c>
      <c r="H136" s="77" t="s">
        <v>72</v>
      </c>
      <c r="I136" s="73" t="s">
        <v>51</v>
      </c>
      <c r="J136" s="74">
        <v>51.171099060000003</v>
      </c>
      <c r="K136" s="74">
        <v>20.123688979999997</v>
      </c>
      <c r="L136" s="74">
        <v>78.671730499999995</v>
      </c>
      <c r="M136" s="74">
        <v>7.8753473199999995</v>
      </c>
      <c r="N136" s="74">
        <v>19.525295010000001</v>
      </c>
      <c r="O136" s="74">
        <v>5.5070213599999995</v>
      </c>
      <c r="P136" s="74" t="s">
        <v>122</v>
      </c>
      <c r="Q136" s="74" t="s">
        <v>122</v>
      </c>
      <c r="R136" s="74" t="s">
        <v>122</v>
      </c>
      <c r="S136" s="74" t="s">
        <v>122</v>
      </c>
      <c r="T136" s="74" t="s">
        <v>122</v>
      </c>
      <c r="U136" s="74" t="s">
        <v>122</v>
      </c>
      <c r="V136" s="74" t="s">
        <v>122</v>
      </c>
      <c r="W136" s="74" t="s">
        <v>122</v>
      </c>
      <c r="X136" s="74" t="s">
        <v>122</v>
      </c>
      <c r="Y136" s="74" t="s">
        <v>122</v>
      </c>
      <c r="Z136" s="74" t="s">
        <v>122</v>
      </c>
      <c r="AA136" s="74" t="s">
        <v>122</v>
      </c>
      <c r="AB136" s="74" t="s">
        <v>122</v>
      </c>
      <c r="AC136" s="74" t="s">
        <v>122</v>
      </c>
      <c r="AD136" s="74" t="s">
        <v>122</v>
      </c>
      <c r="AE136" s="74" t="s">
        <v>122</v>
      </c>
      <c r="AF136" s="74" t="s">
        <v>122</v>
      </c>
      <c r="AG136" s="74" t="s">
        <v>122</v>
      </c>
      <c r="AH136" s="74" t="s">
        <v>122</v>
      </c>
      <c r="AI136" s="74" t="s">
        <v>122</v>
      </c>
    </row>
    <row r="137" spans="1:35" s="10" customFormat="1" ht="12.75">
      <c r="A137" s="70" t="s">
        <v>123</v>
      </c>
      <c r="B137" s="75">
        <v>-2.0634000000000001</v>
      </c>
      <c r="C137" s="75"/>
      <c r="D137" s="70" t="s">
        <v>124</v>
      </c>
      <c r="E137" s="75">
        <v>2.23E-2</v>
      </c>
      <c r="F137" s="75"/>
      <c r="G137" s="76">
        <v>5020003</v>
      </c>
      <c r="H137" s="77" t="s">
        <v>73</v>
      </c>
      <c r="I137" s="73" t="s">
        <v>64</v>
      </c>
      <c r="J137" s="74">
        <v>34.114066040000004</v>
      </c>
      <c r="K137" s="74">
        <v>13.422503905285975</v>
      </c>
      <c r="L137" s="74">
        <v>52.658454149933064</v>
      </c>
      <c r="M137" s="74">
        <v>5.2766146197654944</v>
      </c>
      <c r="N137" s="74">
        <v>13.215089685279189</v>
      </c>
      <c r="O137" s="74">
        <v>3.7291493888606735</v>
      </c>
      <c r="P137" s="74" t="s">
        <v>122</v>
      </c>
      <c r="Q137" s="74" t="s">
        <v>122</v>
      </c>
      <c r="R137" s="74" t="s">
        <v>122</v>
      </c>
      <c r="S137" s="74" t="s">
        <v>122</v>
      </c>
      <c r="T137" s="74" t="s">
        <v>122</v>
      </c>
      <c r="U137" s="74" t="s">
        <v>122</v>
      </c>
      <c r="V137" s="74" t="s">
        <v>122</v>
      </c>
      <c r="W137" s="74" t="s">
        <v>122</v>
      </c>
      <c r="X137" s="74" t="s">
        <v>122</v>
      </c>
      <c r="Y137" s="74" t="s">
        <v>122</v>
      </c>
      <c r="Z137" s="74" t="s">
        <v>122</v>
      </c>
      <c r="AA137" s="74" t="s">
        <v>122</v>
      </c>
      <c r="AB137" s="74" t="s">
        <v>122</v>
      </c>
      <c r="AC137" s="74" t="s">
        <v>122</v>
      </c>
      <c r="AD137" s="74" t="s">
        <v>122</v>
      </c>
      <c r="AE137" s="74" t="s">
        <v>122</v>
      </c>
      <c r="AF137" s="74" t="s">
        <v>122</v>
      </c>
      <c r="AG137" s="74" t="s">
        <v>122</v>
      </c>
      <c r="AH137" s="74" t="s">
        <v>122</v>
      </c>
      <c r="AI137" s="74" t="s">
        <v>122</v>
      </c>
    </row>
    <row r="138" spans="1:35" s="10" customFormat="1" ht="12.75">
      <c r="A138" s="75"/>
      <c r="B138" s="75"/>
      <c r="C138" s="75"/>
      <c r="D138" s="75"/>
      <c r="E138" s="75"/>
      <c r="F138" s="75"/>
      <c r="G138" s="76">
        <v>5020004</v>
      </c>
      <c r="H138" s="77" t="s">
        <v>74</v>
      </c>
      <c r="I138" s="73" t="s">
        <v>65</v>
      </c>
      <c r="J138" s="74">
        <v>0.65043820359334803</v>
      </c>
      <c r="K138" s="74">
        <v>0.25579314007844278</v>
      </c>
      <c r="L138" s="74">
        <v>1</v>
      </c>
      <c r="M138" s="74">
        <v>0.10010390352351535</v>
      </c>
      <c r="N138" s="74">
        <v>0.24818692668772555</v>
      </c>
      <c r="O138" s="74">
        <v>7.0000002859985394E-2</v>
      </c>
      <c r="P138" s="74" t="s">
        <v>122</v>
      </c>
      <c r="Q138" s="74" t="s">
        <v>122</v>
      </c>
      <c r="R138" s="74" t="s">
        <v>122</v>
      </c>
      <c r="S138" s="74" t="s">
        <v>122</v>
      </c>
      <c r="T138" s="74" t="s">
        <v>122</v>
      </c>
      <c r="U138" s="74" t="s">
        <v>122</v>
      </c>
      <c r="V138" s="74" t="s">
        <v>122</v>
      </c>
      <c r="W138" s="74" t="s">
        <v>122</v>
      </c>
      <c r="X138" s="74" t="s">
        <v>122</v>
      </c>
      <c r="Y138" s="74" t="s">
        <v>122</v>
      </c>
      <c r="Z138" s="74" t="s">
        <v>122</v>
      </c>
      <c r="AA138" s="74" t="s">
        <v>122</v>
      </c>
      <c r="AB138" s="74" t="s">
        <v>122</v>
      </c>
      <c r="AC138" s="74" t="s">
        <v>122</v>
      </c>
      <c r="AD138" s="74" t="s">
        <v>122</v>
      </c>
      <c r="AE138" s="74" t="s">
        <v>122</v>
      </c>
      <c r="AF138" s="74" t="s">
        <v>122</v>
      </c>
      <c r="AG138" s="74" t="s">
        <v>122</v>
      </c>
      <c r="AH138" s="74" t="s">
        <v>122</v>
      </c>
      <c r="AI138" s="74" t="s">
        <v>122</v>
      </c>
    </row>
    <row r="139" spans="1:35" s="10" customFormat="1" ht="12.75">
      <c r="A139" s="75"/>
      <c r="B139" s="75"/>
      <c r="C139" s="75"/>
      <c r="D139" s="75"/>
      <c r="E139" s="75"/>
      <c r="F139" s="75"/>
      <c r="G139" s="76">
        <v>5020005</v>
      </c>
      <c r="H139" s="77" t="s">
        <v>67</v>
      </c>
      <c r="I139" s="73" t="s">
        <v>64</v>
      </c>
      <c r="J139" s="74">
        <v>30.442718466666673</v>
      </c>
      <c r="K139" s="74">
        <v>9.7493197398699341</v>
      </c>
      <c r="L139" s="74">
        <v>48.972362208835342</v>
      </c>
      <c r="M139" s="74">
        <v>1.5868180636515914</v>
      </c>
      <c r="N139" s="74">
        <v>9.4878332656514388</v>
      </c>
      <c r="O139" s="74">
        <v>0</v>
      </c>
      <c r="P139" s="74" t="s">
        <v>122</v>
      </c>
      <c r="Q139" s="74" t="s">
        <v>122</v>
      </c>
      <c r="R139" s="74" t="s">
        <v>122</v>
      </c>
      <c r="S139" s="74" t="s">
        <v>122</v>
      </c>
      <c r="T139" s="74" t="s">
        <v>122</v>
      </c>
      <c r="U139" s="74" t="s">
        <v>122</v>
      </c>
      <c r="V139" s="74" t="s">
        <v>122</v>
      </c>
      <c r="W139" s="74" t="s">
        <v>122</v>
      </c>
      <c r="X139" s="74" t="s">
        <v>122</v>
      </c>
      <c r="Y139" s="74" t="s">
        <v>122</v>
      </c>
      <c r="Z139" s="74" t="s">
        <v>122</v>
      </c>
      <c r="AA139" s="74" t="s">
        <v>122</v>
      </c>
      <c r="AB139" s="74" t="s">
        <v>122</v>
      </c>
      <c r="AC139" s="74" t="s">
        <v>122</v>
      </c>
      <c r="AD139" s="74" t="s">
        <v>122</v>
      </c>
      <c r="AE139" s="74" t="s">
        <v>122</v>
      </c>
      <c r="AF139" s="74" t="s">
        <v>122</v>
      </c>
      <c r="AG139" s="74" t="s">
        <v>122</v>
      </c>
      <c r="AH139" s="74" t="s">
        <v>122</v>
      </c>
      <c r="AI139" s="74" t="s">
        <v>122</v>
      </c>
    </row>
    <row r="140" spans="1:35" s="10" customFormat="1" ht="12.75">
      <c r="A140" s="75"/>
      <c r="B140" s="75"/>
      <c r="C140" s="75"/>
      <c r="D140" s="75"/>
      <c r="E140" s="75"/>
      <c r="F140" s="75"/>
      <c r="G140" s="76">
        <v>5020006</v>
      </c>
      <c r="H140" s="77" t="s">
        <v>68</v>
      </c>
      <c r="I140" s="73" t="s">
        <v>66</v>
      </c>
      <c r="J140" s="74">
        <v>0.62412709948210432</v>
      </c>
      <c r="K140" s="74">
        <v>0.19977756751593365</v>
      </c>
      <c r="L140" s="74">
        <v>1</v>
      </c>
      <c r="M140" s="74">
        <v>3.2369785759254914E-2</v>
      </c>
      <c r="N140" s="74">
        <v>0.19159884341474198</v>
      </c>
      <c r="O140" s="74">
        <v>0</v>
      </c>
      <c r="P140" s="74" t="s">
        <v>122</v>
      </c>
      <c r="Q140" s="74" t="s">
        <v>122</v>
      </c>
      <c r="R140" s="74" t="s">
        <v>122</v>
      </c>
      <c r="S140" s="74" t="s">
        <v>122</v>
      </c>
      <c r="T140" s="74" t="s">
        <v>122</v>
      </c>
      <c r="U140" s="74" t="s">
        <v>122</v>
      </c>
      <c r="V140" s="74" t="s">
        <v>122</v>
      </c>
      <c r="W140" s="74" t="s">
        <v>122</v>
      </c>
      <c r="X140" s="74" t="s">
        <v>122</v>
      </c>
      <c r="Y140" s="74" t="s">
        <v>122</v>
      </c>
      <c r="Z140" s="74" t="s">
        <v>122</v>
      </c>
      <c r="AA140" s="74" t="s">
        <v>122</v>
      </c>
      <c r="AB140" s="74" t="s">
        <v>122</v>
      </c>
      <c r="AC140" s="74" t="s">
        <v>122</v>
      </c>
      <c r="AD140" s="74" t="s">
        <v>122</v>
      </c>
      <c r="AE140" s="74" t="s">
        <v>122</v>
      </c>
      <c r="AF140" s="74" t="s">
        <v>122</v>
      </c>
      <c r="AG140" s="74" t="s">
        <v>122</v>
      </c>
      <c r="AH140" s="74" t="s">
        <v>122</v>
      </c>
      <c r="AI140" s="74" t="s">
        <v>122</v>
      </c>
    </row>
    <row r="141" spans="1:35" s="1" customFormat="1" ht="12.75" customHeight="1" thickBo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s="10" customFormat="1" ht="13.5" thickTop="1">
      <c r="A142" s="4" t="s">
        <v>208</v>
      </c>
      <c r="B142" s="5"/>
      <c r="C142" s="5"/>
      <c r="D142" s="5"/>
      <c r="E142" s="5"/>
      <c r="F142" s="5"/>
      <c r="G142" s="6"/>
      <c r="H142" s="7"/>
      <c r="I142" s="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s="10" customFormat="1" ht="12.75">
      <c r="A143" s="11" t="s">
        <v>2</v>
      </c>
      <c r="B143" s="12" t="s">
        <v>126</v>
      </c>
      <c r="C143" s="13" t="s">
        <v>186</v>
      </c>
      <c r="D143" s="14" t="s">
        <v>5</v>
      </c>
      <c r="E143" s="15" t="s">
        <v>6</v>
      </c>
      <c r="F143" s="16">
        <v>2260</v>
      </c>
      <c r="G143" s="17"/>
      <c r="H143" s="18" t="s">
        <v>7</v>
      </c>
      <c r="I143" s="19" t="s">
        <v>0</v>
      </c>
      <c r="J143" s="19" t="s">
        <v>8</v>
      </c>
      <c r="K143" s="19" t="s">
        <v>216</v>
      </c>
      <c r="L143" s="19" t="s">
        <v>217</v>
      </c>
      <c r="M143" s="19" t="s">
        <v>202</v>
      </c>
      <c r="N143" s="19" t="s">
        <v>203</v>
      </c>
      <c r="O143" s="19" t="s">
        <v>204</v>
      </c>
      <c r="P143" s="19"/>
      <c r="Q143" s="19"/>
      <c r="R143" s="19"/>
      <c r="S143" s="19"/>
      <c r="T143" s="19"/>
      <c r="U143" s="19"/>
      <c r="V143" s="19"/>
      <c r="W143" s="20"/>
      <c r="X143" s="20"/>
      <c r="Y143" s="20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s="31" customFormat="1" ht="12.75">
      <c r="A144" s="22" t="s">
        <v>19</v>
      </c>
      <c r="B144" s="23" t="s">
        <v>221</v>
      </c>
      <c r="C144" s="24"/>
      <c r="D144" s="25" t="s">
        <v>21</v>
      </c>
      <c r="E144" s="24">
        <v>37</v>
      </c>
      <c r="F144" s="23" t="s">
        <v>22</v>
      </c>
      <c r="G144" s="26"/>
      <c r="H144" s="27" t="s">
        <v>23</v>
      </c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9"/>
      <c r="X144" s="29"/>
      <c r="Y144" s="29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1:35" s="10" customFormat="1" ht="12.75">
      <c r="A145" s="32" t="s">
        <v>24</v>
      </c>
      <c r="B145" s="33" t="s">
        <v>94</v>
      </c>
      <c r="C145" s="34"/>
      <c r="D145" s="35" t="s">
        <v>26</v>
      </c>
      <c r="E145" s="34">
        <v>156.34</v>
      </c>
      <c r="F145" s="36" t="s">
        <v>27</v>
      </c>
      <c r="G145" s="17"/>
      <c r="H145" s="37" t="s">
        <v>28</v>
      </c>
      <c r="I145" s="38"/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/>
      <c r="Q145" s="39"/>
      <c r="R145" s="39"/>
      <c r="S145" s="39"/>
      <c r="T145" s="39"/>
      <c r="U145" s="39"/>
      <c r="V145" s="39"/>
      <c r="W145" s="40"/>
      <c r="X145" s="40"/>
      <c r="Y145" s="40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</row>
    <row r="146" spans="1:35" s="10" customFormat="1" ht="12.75">
      <c r="A146" s="32" t="s">
        <v>29</v>
      </c>
      <c r="B146" s="33" t="s">
        <v>78</v>
      </c>
      <c r="C146" s="34"/>
      <c r="D146" s="35" t="s">
        <v>30</v>
      </c>
      <c r="E146" s="34">
        <v>1.7278</v>
      </c>
      <c r="F146" s="36" t="s">
        <v>31</v>
      </c>
      <c r="G146" s="17"/>
      <c r="H146" s="41" t="s">
        <v>32</v>
      </c>
      <c r="I146" s="41"/>
      <c r="J146" s="41">
        <v>0</v>
      </c>
      <c r="K146" s="41">
        <v>1</v>
      </c>
      <c r="L146" s="41">
        <v>1</v>
      </c>
      <c r="M146" s="41">
        <v>5</v>
      </c>
      <c r="N146" s="41">
        <v>20</v>
      </c>
      <c r="O146" s="41">
        <v>1</v>
      </c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2"/>
      <c r="AB146" s="42"/>
      <c r="AC146" s="42"/>
      <c r="AD146" s="42"/>
      <c r="AE146" s="42"/>
      <c r="AF146" s="42"/>
      <c r="AG146" s="42"/>
      <c r="AH146" s="42"/>
      <c r="AI146" s="42"/>
    </row>
    <row r="147" spans="1:35" s="10" customFormat="1" ht="12.75">
      <c r="A147" s="32" t="s">
        <v>33</v>
      </c>
      <c r="B147" s="33"/>
      <c r="C147" s="34"/>
      <c r="D147" s="35" t="s">
        <v>34</v>
      </c>
      <c r="E147" s="34">
        <v>1.6999999999999999E-3</v>
      </c>
      <c r="F147" s="36" t="s">
        <v>31</v>
      </c>
      <c r="G147" s="17"/>
      <c r="H147" s="41" t="s">
        <v>35</v>
      </c>
      <c r="I147" s="41"/>
      <c r="J147" s="43">
        <v>5.078703703703704E-2</v>
      </c>
      <c r="K147" s="43">
        <v>5.8032407407407414E-2</v>
      </c>
      <c r="L147" s="43">
        <v>6.0937499999999999E-2</v>
      </c>
      <c r="M147" s="43">
        <v>6.7650462962962968E-2</v>
      </c>
      <c r="N147" s="43">
        <v>7.1134259259259258E-2</v>
      </c>
      <c r="O147" s="43">
        <v>7.6435185185185189E-2</v>
      </c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4"/>
      <c r="AA147" s="37"/>
      <c r="AB147" s="37"/>
      <c r="AC147" s="37"/>
      <c r="AD147" s="37"/>
      <c r="AE147" s="37"/>
      <c r="AF147" s="37"/>
      <c r="AG147" s="37"/>
      <c r="AH147" s="37"/>
      <c r="AI147" s="37"/>
    </row>
    <row r="148" spans="1:35" s="10" customFormat="1" ht="12.75">
      <c r="A148" s="32" t="s">
        <v>36</v>
      </c>
      <c r="B148" s="45">
        <v>4</v>
      </c>
      <c r="C148" s="34"/>
      <c r="D148" s="35" t="s">
        <v>37</v>
      </c>
      <c r="E148" s="34">
        <v>83.1</v>
      </c>
      <c r="F148" s="36" t="s">
        <v>38</v>
      </c>
      <c r="G148" s="17"/>
      <c r="H148" s="41" t="s">
        <v>39</v>
      </c>
      <c r="I148" s="43"/>
      <c r="J148" s="43">
        <v>5.3113425925925932E-2</v>
      </c>
      <c r="K148" s="43">
        <v>5.9745370370370372E-2</v>
      </c>
      <c r="L148" s="43">
        <v>6.1388888888888889E-2</v>
      </c>
      <c r="M148" s="43">
        <v>6.8749999999999992E-2</v>
      </c>
      <c r="N148" s="43">
        <v>7.2638888888888892E-2</v>
      </c>
      <c r="O148" s="43">
        <v>7.7939814814814809E-2</v>
      </c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6"/>
      <c r="AA148" s="39"/>
      <c r="AB148" s="39"/>
      <c r="AC148" s="39"/>
      <c r="AD148" s="39"/>
      <c r="AE148" s="39"/>
      <c r="AF148" s="39"/>
      <c r="AG148" s="39"/>
      <c r="AH148" s="39"/>
      <c r="AI148" s="39"/>
    </row>
    <row r="149" spans="1:35" s="10" customFormat="1" ht="12.75">
      <c r="A149" s="32" t="s">
        <v>40</v>
      </c>
      <c r="B149" s="47">
        <v>8</v>
      </c>
      <c r="C149" s="34"/>
      <c r="D149" s="35" t="s">
        <v>41</v>
      </c>
      <c r="E149" s="34">
        <v>0.92</v>
      </c>
      <c r="F149" s="34"/>
      <c r="G149" s="17"/>
      <c r="H149" s="41" t="s">
        <v>42</v>
      </c>
      <c r="I149" s="43"/>
      <c r="J149" s="41">
        <v>100</v>
      </c>
      <c r="K149" s="41">
        <v>73</v>
      </c>
      <c r="L149" s="41">
        <v>19</v>
      </c>
      <c r="M149" s="41">
        <v>48</v>
      </c>
      <c r="N149" s="41">
        <v>65</v>
      </c>
      <c r="O149" s="41">
        <v>64</v>
      </c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</row>
    <row r="150" spans="1:35" s="10" customFormat="1" ht="12.75">
      <c r="A150" s="36" t="s">
        <v>43</v>
      </c>
      <c r="B150" s="48">
        <v>1.5</v>
      </c>
      <c r="C150" s="49" t="s">
        <v>44</v>
      </c>
      <c r="D150" s="35" t="s">
        <v>45</v>
      </c>
      <c r="E150" s="45" t="s">
        <v>210</v>
      </c>
      <c r="F150" s="34"/>
      <c r="G150" s="17"/>
      <c r="H150" s="50" t="s">
        <v>187</v>
      </c>
      <c r="I150" s="51" t="s">
        <v>27</v>
      </c>
      <c r="J150" s="52">
        <v>120.1726</v>
      </c>
      <c r="K150" s="52">
        <v>102.19759999999999</v>
      </c>
      <c r="L150" s="52">
        <v>97.560100000000006</v>
      </c>
      <c r="M150" s="52">
        <v>86.487099999999998</v>
      </c>
      <c r="N150" s="52">
        <v>81.4375</v>
      </c>
      <c r="O150" s="52">
        <v>77.049000000000007</v>
      </c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</row>
    <row r="151" spans="1:35" s="10" customFormat="1" ht="12.75">
      <c r="A151" s="32" t="s">
        <v>48</v>
      </c>
      <c r="B151" s="53">
        <v>3</v>
      </c>
      <c r="C151" s="49" t="s">
        <v>49</v>
      </c>
      <c r="D151" s="54" t="s">
        <v>50</v>
      </c>
      <c r="E151" s="55">
        <v>-2</v>
      </c>
      <c r="F151" s="36" t="s">
        <v>51</v>
      </c>
      <c r="G151" s="17"/>
      <c r="H151" s="56" t="s">
        <v>188</v>
      </c>
      <c r="I151" s="57" t="s">
        <v>51</v>
      </c>
      <c r="J151" s="58">
        <v>39.219700000000003</v>
      </c>
      <c r="K151" s="58">
        <v>19.9269</v>
      </c>
      <c r="L151" s="58">
        <v>41.302999999999997</v>
      </c>
      <c r="M151" s="58">
        <v>10.4163</v>
      </c>
      <c r="N151" s="58">
        <v>21.376100000000001</v>
      </c>
      <c r="O151" s="58">
        <v>8.7858999999999998</v>
      </c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</row>
    <row r="152" spans="1:35" s="10" customFormat="1" ht="12.75">
      <c r="A152" s="59" t="s">
        <v>53</v>
      </c>
      <c r="B152" s="60">
        <v>2</v>
      </c>
      <c r="C152" s="49" t="s">
        <v>54</v>
      </c>
      <c r="D152" s="54" t="s">
        <v>55</v>
      </c>
      <c r="E152" s="34">
        <v>2.5000000000000001E-2</v>
      </c>
      <c r="F152" s="34"/>
      <c r="G152" s="17"/>
      <c r="H152" s="61"/>
      <c r="I152" s="61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</row>
    <row r="153" spans="1:35" s="10" customFormat="1" ht="12.75">
      <c r="A153" s="34"/>
      <c r="B153" s="34"/>
      <c r="C153" s="34"/>
      <c r="D153" s="34"/>
      <c r="E153" s="34"/>
      <c r="F153" s="63"/>
      <c r="G153" s="17"/>
      <c r="H153" s="61"/>
      <c r="I153" s="61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</row>
    <row r="154" spans="1:35" s="10" customFormat="1" ht="12.75">
      <c r="A154" s="34"/>
      <c r="B154" s="34"/>
      <c r="C154" s="34"/>
      <c r="D154" s="34"/>
      <c r="E154" s="34"/>
      <c r="F154" s="34"/>
      <c r="G154" s="17"/>
      <c r="H154" s="61"/>
      <c r="I154" s="61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</row>
    <row r="155" spans="1:35" s="1" customFormat="1" ht="13.5" thickBot="1">
      <c r="A155" s="34"/>
      <c r="B155" s="34"/>
      <c r="C155" s="34"/>
      <c r="D155" s="34"/>
      <c r="E155" s="34"/>
      <c r="F155" s="34"/>
      <c r="G155" s="17"/>
      <c r="H155" s="61"/>
      <c r="I155" s="27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</row>
    <row r="156" spans="1:35" s="10" customFormat="1" ht="12.75">
      <c r="A156" s="64"/>
      <c r="B156" s="65"/>
      <c r="C156" s="65"/>
      <c r="D156" s="64"/>
      <c r="E156" s="65"/>
      <c r="F156" s="65"/>
      <c r="G156" s="66"/>
      <c r="H156" s="67" t="s">
        <v>56</v>
      </c>
      <c r="I156" s="68" t="s">
        <v>57</v>
      </c>
      <c r="J156" s="69">
        <v>0</v>
      </c>
      <c r="K156" s="69">
        <v>1</v>
      </c>
      <c r="L156" s="69">
        <v>2</v>
      </c>
      <c r="M156" s="69">
        <v>7</v>
      </c>
      <c r="N156" s="69">
        <v>27</v>
      </c>
      <c r="O156" s="69">
        <v>28</v>
      </c>
      <c r="P156" s="69" t="s">
        <v>122</v>
      </c>
      <c r="Q156" s="69" t="s">
        <v>122</v>
      </c>
      <c r="R156" s="69" t="s">
        <v>122</v>
      </c>
      <c r="S156" s="69" t="s">
        <v>122</v>
      </c>
      <c r="T156" s="69" t="s">
        <v>122</v>
      </c>
      <c r="U156" s="69" t="s">
        <v>122</v>
      </c>
      <c r="V156" s="69" t="s">
        <v>122</v>
      </c>
      <c r="W156" s="69" t="s">
        <v>122</v>
      </c>
      <c r="X156" s="69" t="s">
        <v>122</v>
      </c>
      <c r="Y156" s="69" t="s">
        <v>122</v>
      </c>
      <c r="Z156" s="69" t="s">
        <v>122</v>
      </c>
      <c r="AA156" s="69" t="s">
        <v>122</v>
      </c>
      <c r="AB156" s="69" t="s">
        <v>122</v>
      </c>
      <c r="AC156" s="69" t="s">
        <v>122</v>
      </c>
      <c r="AD156" s="69" t="s">
        <v>122</v>
      </c>
      <c r="AE156" s="69" t="s">
        <v>122</v>
      </c>
      <c r="AF156" s="69" t="s">
        <v>122</v>
      </c>
      <c r="AG156" s="69" t="s">
        <v>122</v>
      </c>
      <c r="AH156" s="69" t="s">
        <v>122</v>
      </c>
      <c r="AI156" s="69" t="s">
        <v>122</v>
      </c>
    </row>
    <row r="157" spans="1:35" s="1" customFormat="1" ht="12.75">
      <c r="A157" s="70" t="s">
        <v>58</v>
      </c>
      <c r="B157" s="17">
        <v>4080000</v>
      </c>
      <c r="C157" s="37"/>
      <c r="D157" s="37"/>
      <c r="E157" s="37"/>
      <c r="F157" s="41"/>
      <c r="G157" s="71"/>
      <c r="H157" s="72" t="s">
        <v>59</v>
      </c>
      <c r="I157" s="73" t="s">
        <v>44</v>
      </c>
      <c r="J157" s="74">
        <v>1.5</v>
      </c>
      <c r="K157" s="74">
        <v>1.49925</v>
      </c>
      <c r="L157" s="74">
        <v>1.4984999999999999</v>
      </c>
      <c r="M157" s="74">
        <v>1.49475</v>
      </c>
      <c r="N157" s="74">
        <v>1.4797499999999999</v>
      </c>
      <c r="O157" s="74">
        <v>1.4790000000000001</v>
      </c>
      <c r="P157" s="74" t="s">
        <v>122</v>
      </c>
      <c r="Q157" s="74" t="s">
        <v>122</v>
      </c>
      <c r="R157" s="74" t="s">
        <v>122</v>
      </c>
      <c r="S157" s="74" t="s">
        <v>122</v>
      </c>
      <c r="T157" s="74" t="s">
        <v>122</v>
      </c>
      <c r="U157" s="74" t="s">
        <v>122</v>
      </c>
      <c r="V157" s="74" t="s">
        <v>122</v>
      </c>
      <c r="W157" s="74" t="s">
        <v>122</v>
      </c>
      <c r="X157" s="74" t="s">
        <v>122</v>
      </c>
      <c r="Y157" s="74" t="s">
        <v>122</v>
      </c>
      <c r="Z157" s="74" t="s">
        <v>122</v>
      </c>
      <c r="AA157" s="74" t="s">
        <v>122</v>
      </c>
      <c r="AB157" s="74" t="s">
        <v>122</v>
      </c>
      <c r="AC157" s="74" t="s">
        <v>122</v>
      </c>
      <c r="AD157" s="74" t="s">
        <v>122</v>
      </c>
      <c r="AE157" s="74" t="s">
        <v>122</v>
      </c>
      <c r="AF157" s="74" t="s">
        <v>122</v>
      </c>
      <c r="AG157" s="74" t="s">
        <v>122</v>
      </c>
      <c r="AH157" s="74" t="s">
        <v>122</v>
      </c>
      <c r="AI157" s="74" t="s">
        <v>122</v>
      </c>
    </row>
    <row r="158" spans="1:35" s="10" customFormat="1" ht="12.75">
      <c r="A158" s="75"/>
      <c r="B158" s="75"/>
      <c r="C158" s="75"/>
      <c r="D158" s="75"/>
      <c r="E158" s="75"/>
      <c r="F158" s="75"/>
      <c r="G158" s="76">
        <v>4080001</v>
      </c>
      <c r="H158" s="77" t="s">
        <v>71</v>
      </c>
      <c r="I158" s="73" t="s">
        <v>27</v>
      </c>
      <c r="J158" s="74">
        <v>120.1726</v>
      </c>
      <c r="K158" s="74">
        <v>102.19759999999999</v>
      </c>
      <c r="L158" s="74">
        <v>97.560100000000006</v>
      </c>
      <c r="M158" s="74">
        <v>86.487099999999998</v>
      </c>
      <c r="N158" s="74">
        <v>81.4375</v>
      </c>
      <c r="O158" s="74">
        <v>77.049000000000007</v>
      </c>
      <c r="P158" s="74" t="s">
        <v>122</v>
      </c>
      <c r="Q158" s="74" t="s">
        <v>122</v>
      </c>
      <c r="R158" s="74" t="s">
        <v>122</v>
      </c>
      <c r="S158" s="74" t="s">
        <v>122</v>
      </c>
      <c r="T158" s="74" t="s">
        <v>122</v>
      </c>
      <c r="U158" s="74" t="s">
        <v>122</v>
      </c>
      <c r="V158" s="74" t="s">
        <v>122</v>
      </c>
      <c r="W158" s="74" t="s">
        <v>122</v>
      </c>
      <c r="X158" s="74" t="s">
        <v>122</v>
      </c>
      <c r="Y158" s="74" t="s">
        <v>122</v>
      </c>
      <c r="Z158" s="74" t="s">
        <v>122</v>
      </c>
      <c r="AA158" s="74" t="s">
        <v>122</v>
      </c>
      <c r="AB158" s="74" t="s">
        <v>122</v>
      </c>
      <c r="AC158" s="74" t="s">
        <v>122</v>
      </c>
      <c r="AD158" s="74" t="s">
        <v>122</v>
      </c>
      <c r="AE158" s="74" t="s">
        <v>122</v>
      </c>
      <c r="AF158" s="74" t="s">
        <v>122</v>
      </c>
      <c r="AG158" s="74" t="s">
        <v>122</v>
      </c>
      <c r="AH158" s="74" t="s">
        <v>122</v>
      </c>
      <c r="AI158" s="74" t="s">
        <v>122</v>
      </c>
    </row>
    <row r="159" spans="1:35" s="10" customFormat="1" ht="12.75">
      <c r="A159" s="70" t="s">
        <v>60</v>
      </c>
      <c r="B159" s="75">
        <v>8.8596749999999993</v>
      </c>
      <c r="C159" s="75"/>
      <c r="D159" s="70" t="s">
        <v>61</v>
      </c>
      <c r="E159" s="75">
        <v>40.863997499999996</v>
      </c>
      <c r="F159" s="75"/>
      <c r="G159" s="76">
        <v>4080002</v>
      </c>
      <c r="H159" s="77" t="s">
        <v>72</v>
      </c>
      <c r="I159" s="73" t="s">
        <v>51</v>
      </c>
      <c r="J159" s="74">
        <v>38.215385000000005</v>
      </c>
      <c r="K159" s="74">
        <v>19.371960000000001</v>
      </c>
      <c r="L159" s="74">
        <v>40.863997499999996</v>
      </c>
      <c r="M159" s="74">
        <v>10.254122499999999</v>
      </c>
      <c r="N159" s="74">
        <v>21.340162500000002</v>
      </c>
      <c r="O159" s="74">
        <v>8.8596749999999993</v>
      </c>
      <c r="P159" s="74" t="s">
        <v>122</v>
      </c>
      <c r="Q159" s="74" t="s">
        <v>122</v>
      </c>
      <c r="R159" s="74" t="s">
        <v>122</v>
      </c>
      <c r="S159" s="74" t="s">
        <v>122</v>
      </c>
      <c r="T159" s="74" t="s">
        <v>122</v>
      </c>
      <c r="U159" s="74" t="s">
        <v>122</v>
      </c>
      <c r="V159" s="74" t="s">
        <v>122</v>
      </c>
      <c r="W159" s="74" t="s">
        <v>122</v>
      </c>
      <c r="X159" s="74" t="s">
        <v>122</v>
      </c>
      <c r="Y159" s="74" t="s">
        <v>122</v>
      </c>
      <c r="Z159" s="74" t="s">
        <v>122</v>
      </c>
      <c r="AA159" s="74" t="s">
        <v>122</v>
      </c>
      <c r="AB159" s="74" t="s">
        <v>122</v>
      </c>
      <c r="AC159" s="74" t="s">
        <v>122</v>
      </c>
      <c r="AD159" s="74" t="s">
        <v>122</v>
      </c>
      <c r="AE159" s="74" t="s">
        <v>122</v>
      </c>
      <c r="AF159" s="74" t="s">
        <v>122</v>
      </c>
      <c r="AG159" s="74" t="s">
        <v>122</v>
      </c>
      <c r="AH159" s="74" t="s">
        <v>122</v>
      </c>
      <c r="AI159" s="74" t="s">
        <v>122</v>
      </c>
    </row>
    <row r="160" spans="1:35" s="10" customFormat="1" ht="12.75">
      <c r="A160" s="70" t="s">
        <v>123</v>
      </c>
      <c r="B160" s="75">
        <v>-2</v>
      </c>
      <c r="C160" s="75"/>
      <c r="D160" s="70" t="s">
        <v>124</v>
      </c>
      <c r="E160" s="75">
        <v>2.5000000000000001E-2</v>
      </c>
      <c r="F160" s="75"/>
      <c r="G160" s="76">
        <v>4080003</v>
      </c>
      <c r="H160" s="77" t="s">
        <v>73</v>
      </c>
      <c r="I160" s="73" t="s">
        <v>64</v>
      </c>
      <c r="J160" s="74">
        <v>25.476923333333335</v>
      </c>
      <c r="K160" s="74">
        <v>12.921100550275138</v>
      </c>
      <c r="L160" s="74">
        <v>27.269934934934934</v>
      </c>
      <c r="M160" s="74">
        <v>6.8600919886268601</v>
      </c>
      <c r="N160" s="74">
        <v>14.421464774455147</v>
      </c>
      <c r="O160" s="74">
        <v>5.990314401622717</v>
      </c>
      <c r="P160" s="74" t="s">
        <v>122</v>
      </c>
      <c r="Q160" s="74" t="s">
        <v>122</v>
      </c>
      <c r="R160" s="74" t="s">
        <v>122</v>
      </c>
      <c r="S160" s="74" t="s">
        <v>122</v>
      </c>
      <c r="T160" s="74" t="s">
        <v>122</v>
      </c>
      <c r="U160" s="74" t="s">
        <v>122</v>
      </c>
      <c r="V160" s="74" t="s">
        <v>122</v>
      </c>
      <c r="W160" s="74" t="s">
        <v>122</v>
      </c>
      <c r="X160" s="74" t="s">
        <v>122</v>
      </c>
      <c r="Y160" s="74" t="s">
        <v>122</v>
      </c>
      <c r="Z160" s="74" t="s">
        <v>122</v>
      </c>
      <c r="AA160" s="74" t="s">
        <v>122</v>
      </c>
      <c r="AB160" s="74" t="s">
        <v>122</v>
      </c>
      <c r="AC160" s="74" t="s">
        <v>122</v>
      </c>
      <c r="AD160" s="74" t="s">
        <v>122</v>
      </c>
      <c r="AE160" s="74" t="s">
        <v>122</v>
      </c>
      <c r="AF160" s="74" t="s">
        <v>122</v>
      </c>
      <c r="AG160" s="74" t="s">
        <v>122</v>
      </c>
      <c r="AH160" s="74" t="s">
        <v>122</v>
      </c>
      <c r="AI160" s="74" t="s">
        <v>122</v>
      </c>
    </row>
    <row r="161" spans="1:35" s="10" customFormat="1" ht="12.75">
      <c r="A161" s="75"/>
      <c r="B161" s="75"/>
      <c r="C161" s="75"/>
      <c r="D161" s="75"/>
      <c r="E161" s="75"/>
      <c r="F161" s="75"/>
      <c r="G161" s="76">
        <v>4080004</v>
      </c>
      <c r="H161" s="77" t="s">
        <v>74</v>
      </c>
      <c r="I161" s="73" t="s">
        <v>65</v>
      </c>
      <c r="J161" s="74">
        <v>0.93518469405740368</v>
      </c>
      <c r="K161" s="74">
        <v>0.47405934771800051</v>
      </c>
      <c r="L161" s="74">
        <v>1</v>
      </c>
      <c r="M161" s="74">
        <v>0.25093292696095137</v>
      </c>
      <c r="N161" s="74">
        <v>0.52222405553935347</v>
      </c>
      <c r="O161" s="74">
        <v>0.21680881808002264</v>
      </c>
      <c r="P161" s="74" t="s">
        <v>122</v>
      </c>
      <c r="Q161" s="74" t="s">
        <v>122</v>
      </c>
      <c r="R161" s="74" t="s">
        <v>122</v>
      </c>
      <c r="S161" s="74" t="s">
        <v>122</v>
      </c>
      <c r="T161" s="74" t="s">
        <v>122</v>
      </c>
      <c r="U161" s="74" t="s">
        <v>122</v>
      </c>
      <c r="V161" s="74" t="s">
        <v>122</v>
      </c>
      <c r="W161" s="74" t="s">
        <v>122</v>
      </c>
      <c r="X161" s="74" t="s">
        <v>122</v>
      </c>
      <c r="Y161" s="74" t="s">
        <v>122</v>
      </c>
      <c r="Z161" s="74" t="s">
        <v>122</v>
      </c>
      <c r="AA161" s="74" t="s">
        <v>122</v>
      </c>
      <c r="AB161" s="74" t="s">
        <v>122</v>
      </c>
      <c r="AC161" s="74" t="s">
        <v>122</v>
      </c>
      <c r="AD161" s="74" t="s">
        <v>122</v>
      </c>
      <c r="AE161" s="74" t="s">
        <v>122</v>
      </c>
      <c r="AF161" s="74" t="s">
        <v>122</v>
      </c>
      <c r="AG161" s="74" t="s">
        <v>122</v>
      </c>
      <c r="AH161" s="74" t="s">
        <v>122</v>
      </c>
      <c r="AI161" s="74" t="s">
        <v>122</v>
      </c>
    </row>
    <row r="162" spans="1:35" s="10" customFormat="1" ht="12.75">
      <c r="A162" s="75"/>
      <c r="B162" s="75"/>
      <c r="C162" s="75"/>
      <c r="D162" s="75"/>
      <c r="E162" s="75"/>
      <c r="F162" s="75"/>
      <c r="G162" s="76">
        <v>4080005</v>
      </c>
      <c r="H162" s="77" t="s">
        <v>67</v>
      </c>
      <c r="I162" s="73" t="s">
        <v>64</v>
      </c>
      <c r="J162" s="74">
        <v>19.570473333333336</v>
      </c>
      <c r="K162" s="74">
        <v>7.0116958479239635</v>
      </c>
      <c r="L162" s="74">
        <v>21.357572572572575</v>
      </c>
      <c r="M162" s="74">
        <v>0.93289680548586718</v>
      </c>
      <c r="N162" s="74">
        <v>8.4341865179929059</v>
      </c>
      <c r="O162" s="74">
        <v>0</v>
      </c>
      <c r="P162" s="74" t="s">
        <v>122</v>
      </c>
      <c r="Q162" s="74" t="s">
        <v>122</v>
      </c>
      <c r="R162" s="74" t="s">
        <v>122</v>
      </c>
      <c r="S162" s="74" t="s">
        <v>122</v>
      </c>
      <c r="T162" s="74" t="s">
        <v>122</v>
      </c>
      <c r="U162" s="74" t="s">
        <v>122</v>
      </c>
      <c r="V162" s="74" t="s">
        <v>122</v>
      </c>
      <c r="W162" s="74" t="s">
        <v>122</v>
      </c>
      <c r="X162" s="74" t="s">
        <v>122</v>
      </c>
      <c r="Y162" s="74" t="s">
        <v>122</v>
      </c>
      <c r="Z162" s="74" t="s">
        <v>122</v>
      </c>
      <c r="AA162" s="74" t="s">
        <v>122</v>
      </c>
      <c r="AB162" s="74" t="s">
        <v>122</v>
      </c>
      <c r="AC162" s="74" t="s">
        <v>122</v>
      </c>
      <c r="AD162" s="74" t="s">
        <v>122</v>
      </c>
      <c r="AE162" s="74" t="s">
        <v>122</v>
      </c>
      <c r="AF162" s="74" t="s">
        <v>122</v>
      </c>
      <c r="AG162" s="74" t="s">
        <v>122</v>
      </c>
      <c r="AH162" s="74" t="s">
        <v>122</v>
      </c>
      <c r="AI162" s="74" t="s">
        <v>122</v>
      </c>
    </row>
    <row r="163" spans="1:35" s="10" customFormat="1" ht="12.75">
      <c r="A163" s="75"/>
      <c r="B163" s="75"/>
      <c r="C163" s="75"/>
      <c r="D163" s="75"/>
      <c r="E163" s="75"/>
      <c r="F163" s="75"/>
      <c r="G163" s="76">
        <v>4080006</v>
      </c>
      <c r="H163" s="77" t="s">
        <v>68</v>
      </c>
      <c r="I163" s="73" t="s">
        <v>66</v>
      </c>
      <c r="J163" s="74">
        <v>0.91724203816531358</v>
      </c>
      <c r="K163" s="74">
        <v>0.32846453787609475</v>
      </c>
      <c r="L163" s="74">
        <v>1</v>
      </c>
      <c r="M163" s="74">
        <v>4.3570598940190032E-2</v>
      </c>
      <c r="N163" s="74">
        <v>0.38996255896371507</v>
      </c>
      <c r="O163" s="74">
        <v>0</v>
      </c>
      <c r="P163" s="74" t="s">
        <v>122</v>
      </c>
      <c r="Q163" s="74" t="s">
        <v>122</v>
      </c>
      <c r="R163" s="74" t="s">
        <v>122</v>
      </c>
      <c r="S163" s="74" t="s">
        <v>122</v>
      </c>
      <c r="T163" s="74" t="s">
        <v>122</v>
      </c>
      <c r="U163" s="74" t="s">
        <v>122</v>
      </c>
      <c r="V163" s="74" t="s">
        <v>122</v>
      </c>
      <c r="W163" s="74" t="s">
        <v>122</v>
      </c>
      <c r="X163" s="74" t="s">
        <v>122</v>
      </c>
      <c r="Y163" s="74" t="s">
        <v>122</v>
      </c>
      <c r="Z163" s="74" t="s">
        <v>122</v>
      </c>
      <c r="AA163" s="74" t="s">
        <v>122</v>
      </c>
      <c r="AB163" s="74" t="s">
        <v>122</v>
      </c>
      <c r="AC163" s="74" t="s">
        <v>122</v>
      </c>
      <c r="AD163" s="74" t="s">
        <v>122</v>
      </c>
      <c r="AE163" s="74" t="s">
        <v>122</v>
      </c>
      <c r="AF163" s="74" t="s">
        <v>122</v>
      </c>
      <c r="AG163" s="74" t="s">
        <v>122</v>
      </c>
      <c r="AH163" s="74" t="s">
        <v>122</v>
      </c>
      <c r="AI163" s="74" t="s">
        <v>122</v>
      </c>
    </row>
    <row r="164" spans="1:35" s="1" customFormat="1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6" spans="1:35" ht="16.5" thickBot="1">
      <c r="E166" s="85" t="s">
        <v>215</v>
      </c>
      <c r="I166" s="96" t="s">
        <v>136</v>
      </c>
      <c r="J166" s="96"/>
      <c r="K166" s="96"/>
      <c r="L166" s="96"/>
      <c r="M166" s="96"/>
    </row>
    <row r="167" spans="1:35">
      <c r="D167" s="82" t="s">
        <v>45</v>
      </c>
      <c r="E167" s="82" t="s">
        <v>133</v>
      </c>
      <c r="F167" s="82" t="s">
        <v>134</v>
      </c>
      <c r="G167" s="82" t="s">
        <v>135</v>
      </c>
      <c r="H167" s="82" t="s">
        <v>132</v>
      </c>
      <c r="I167" s="79" t="s">
        <v>8</v>
      </c>
      <c r="J167" s="78" t="s">
        <v>216</v>
      </c>
      <c r="K167" s="80" t="s">
        <v>217</v>
      </c>
      <c r="L167" s="81" t="s">
        <v>202</v>
      </c>
      <c r="M167" s="81" t="s">
        <v>203</v>
      </c>
      <c r="N167" s="81" t="s">
        <v>204</v>
      </c>
    </row>
    <row r="168" spans="1:35">
      <c r="D168" t="s">
        <v>196</v>
      </c>
      <c r="E168" s="88" t="s">
        <v>3</v>
      </c>
      <c r="F168">
        <f>B10</f>
        <v>4</v>
      </c>
      <c r="G168" s="87">
        <f>B11</f>
        <v>2</v>
      </c>
      <c r="H168" t="str">
        <f>A4</f>
        <v>2016-10-07 P1-03.DLD</v>
      </c>
      <c r="I168" s="90">
        <f>J22</f>
        <v>30.297618673333332</v>
      </c>
      <c r="J168" s="90">
        <f t="shared" ref="J168:M168" si="0">K22</f>
        <v>12.383844722361181</v>
      </c>
      <c r="K168" s="90">
        <f t="shared" si="0"/>
        <v>50.687145187416334</v>
      </c>
      <c r="L168" s="90">
        <f t="shared" si="0"/>
        <v>4.261049567839196</v>
      </c>
      <c r="M168" s="90">
        <f t="shared" si="0"/>
        <v>12.729006138747886</v>
      </c>
      <c r="N168" s="90">
        <f t="shared" ref="N168" si="1">O22</f>
        <v>3.1761243067546974</v>
      </c>
    </row>
    <row r="169" spans="1:35">
      <c r="D169" t="s">
        <v>196</v>
      </c>
      <c r="E169" s="88" t="s">
        <v>76</v>
      </c>
      <c r="F169">
        <f>B33</f>
        <v>4</v>
      </c>
      <c r="G169" s="87">
        <f>B34</f>
        <v>4</v>
      </c>
      <c r="H169" t="str">
        <f>A27</f>
        <v>2016-10-07 P2-03.DLD</v>
      </c>
      <c r="I169" s="90">
        <f>J45</f>
        <v>31.164745719999999</v>
      </c>
      <c r="J169" s="90">
        <f t="shared" ref="J169:M169" si="2">K45</f>
        <v>12.975613139903285</v>
      </c>
      <c r="K169" s="90">
        <f t="shared" si="2"/>
        <v>46.003011966499159</v>
      </c>
      <c r="L169" s="90">
        <f t="shared" si="2"/>
        <v>4.3182958819584165</v>
      </c>
      <c r="M169" s="90">
        <f t="shared" si="2"/>
        <v>13.893536165311655</v>
      </c>
      <c r="N169" s="90">
        <f t="shared" ref="N169" si="3">O45</f>
        <v>3.2347415421115069</v>
      </c>
    </row>
    <row r="170" spans="1:35">
      <c r="D170" t="s">
        <v>196</v>
      </c>
      <c r="E170" s="88" t="s">
        <v>82</v>
      </c>
      <c r="F170">
        <f>B56</f>
        <v>4</v>
      </c>
      <c r="G170" s="87">
        <f>B57</f>
        <v>6</v>
      </c>
      <c r="H170" t="str">
        <f>A50</f>
        <v>2016-10-07 P3-03.DLD</v>
      </c>
      <c r="I170" s="90">
        <f>J68</f>
        <v>33.360611233333337</v>
      </c>
      <c r="J170" s="90">
        <f t="shared" ref="J170:M170" si="4">K68</f>
        <v>13.293607906666667</v>
      </c>
      <c r="K170" s="90">
        <f t="shared" si="4"/>
        <v>57.116000380000003</v>
      </c>
      <c r="L170" s="90">
        <f t="shared" si="4"/>
        <v>4.2449620133333337</v>
      </c>
      <c r="M170" s="90">
        <f t="shared" si="4"/>
        <v>10.162017153333332</v>
      </c>
      <c r="N170" s="90">
        <f t="shared" ref="N170" si="5">O68</f>
        <v>2.7863068333333332</v>
      </c>
    </row>
    <row r="171" spans="1:35">
      <c r="C171" t="s">
        <v>211</v>
      </c>
      <c r="D171" t="s">
        <v>210</v>
      </c>
      <c r="E171" s="88" t="s">
        <v>98</v>
      </c>
      <c r="F171">
        <f>B79</f>
        <v>5</v>
      </c>
      <c r="G171" s="87">
        <f>B80</f>
        <v>4</v>
      </c>
      <c r="H171" t="str">
        <f>A73</f>
        <v>2016-10-07 P4-03.DLD</v>
      </c>
      <c r="I171" s="90">
        <f>J91</f>
        <v>31.622153679999997</v>
      </c>
      <c r="J171" s="90">
        <f t="shared" ref="J171:M171" si="6">K91</f>
        <v>12.974756362420596</v>
      </c>
      <c r="K171" s="90">
        <f t="shared" si="6"/>
        <v>34.510715872219436</v>
      </c>
      <c r="L171" s="90">
        <f t="shared" si="6"/>
        <v>6.5819639396984924</v>
      </c>
      <c r="M171" s="90">
        <f t="shared" si="6"/>
        <v>15.271686125211504</v>
      </c>
      <c r="N171" s="90">
        <f t="shared" ref="N171" si="7">O91</f>
        <v>5.5925623091247667</v>
      </c>
    </row>
    <row r="172" spans="1:35">
      <c r="C172" t="s">
        <v>211</v>
      </c>
      <c r="D172" t="s">
        <v>210</v>
      </c>
      <c r="E172" s="88" t="s">
        <v>104</v>
      </c>
      <c r="F172">
        <f>B102</f>
        <v>5</v>
      </c>
      <c r="G172" s="87">
        <f>B103</f>
        <v>6</v>
      </c>
      <c r="H172" t="str">
        <f>A96</f>
        <v>2016-10-07 P5-02.DLD</v>
      </c>
      <c r="I172" s="90">
        <f>J114</f>
        <v>30.71666586666667</v>
      </c>
      <c r="J172" s="90">
        <f t="shared" ref="J172:M172" si="8">K114</f>
        <v>12.822536008024072</v>
      </c>
      <c r="K172" s="90">
        <f t="shared" si="8"/>
        <v>34.322252744310575</v>
      </c>
      <c r="L172" s="90">
        <f t="shared" si="8"/>
        <v>7.1357871627283398</v>
      </c>
      <c r="M172" s="90">
        <f t="shared" si="8"/>
        <v>14.169229388860673</v>
      </c>
      <c r="N172" s="90">
        <f t="shared" ref="N172" si="9">O114</f>
        <v>5.5364237804878043</v>
      </c>
    </row>
    <row r="173" spans="1:35">
      <c r="D173" t="s">
        <v>196</v>
      </c>
      <c r="E173" s="88" t="s">
        <v>118</v>
      </c>
      <c r="F173">
        <f>B125</f>
        <v>5</v>
      </c>
      <c r="G173" s="87">
        <f>B126</f>
        <v>2</v>
      </c>
      <c r="H173" t="str">
        <f>A119</f>
        <v>2016-10-07 P6-03.DLD</v>
      </c>
      <c r="I173" s="90">
        <f>J137</f>
        <v>34.114066040000004</v>
      </c>
      <c r="J173" s="90">
        <f t="shared" ref="J173:M173" si="10">K137</f>
        <v>13.422503905285975</v>
      </c>
      <c r="K173" s="90">
        <f t="shared" si="10"/>
        <v>52.658454149933064</v>
      </c>
      <c r="L173" s="90">
        <f t="shared" si="10"/>
        <v>5.2766146197654944</v>
      </c>
      <c r="M173" s="90">
        <f t="shared" si="10"/>
        <v>13.215089685279189</v>
      </c>
      <c r="N173" s="90">
        <f t="shared" ref="N173" si="11">O137</f>
        <v>3.7291493888606735</v>
      </c>
    </row>
    <row r="174" spans="1:35">
      <c r="C174" t="s">
        <v>211</v>
      </c>
      <c r="D174" t="s">
        <v>210</v>
      </c>
      <c r="E174" s="88" t="s">
        <v>126</v>
      </c>
      <c r="F174">
        <f>B148</f>
        <v>4</v>
      </c>
      <c r="G174" s="87">
        <f>B149</f>
        <v>8</v>
      </c>
      <c r="H174" t="str">
        <f>A142</f>
        <v>2016-10-07 P7-02.DLD</v>
      </c>
      <c r="I174" s="90">
        <f>J160</f>
        <v>25.476923333333335</v>
      </c>
      <c r="J174" s="90">
        <f t="shared" ref="J174:M174" si="12">K160</f>
        <v>12.921100550275138</v>
      </c>
      <c r="K174" s="90">
        <f t="shared" si="12"/>
        <v>27.269934934934934</v>
      </c>
      <c r="L174" s="90">
        <f t="shared" si="12"/>
        <v>6.8600919886268601</v>
      </c>
      <c r="M174" s="90">
        <f t="shared" si="12"/>
        <v>14.421464774455147</v>
      </c>
      <c r="N174" s="90">
        <f t="shared" ref="N174" si="13">O160</f>
        <v>5.990314401622717</v>
      </c>
    </row>
    <row r="175" spans="1:35" ht="6.75" customHeight="1">
      <c r="I175" s="89"/>
      <c r="J175" s="89"/>
      <c r="K175" s="89"/>
      <c r="L175" s="89"/>
      <c r="M175" s="89"/>
      <c r="N175" s="89"/>
    </row>
    <row r="176" spans="1:35">
      <c r="H176" s="84" t="s">
        <v>7</v>
      </c>
      <c r="I176" s="91">
        <f>MEDIAN(I168:I174)</f>
        <v>31.164745719999999</v>
      </c>
      <c r="J176" s="91">
        <f t="shared" ref="J176:M176" si="14">MEDIAN(J168:J174)</f>
        <v>12.974756362420596</v>
      </c>
      <c r="K176" s="91">
        <f t="shared" si="14"/>
        <v>46.003011966499159</v>
      </c>
      <c r="L176" s="91">
        <f t="shared" si="14"/>
        <v>5.2766146197654944</v>
      </c>
      <c r="M176" s="91">
        <f t="shared" si="14"/>
        <v>13.893536165311655</v>
      </c>
      <c r="N176" s="91">
        <f t="shared" ref="N176" si="15">MEDIAN(N168:N174)</f>
        <v>3.7291493888606735</v>
      </c>
    </row>
    <row r="177" spans="5:14">
      <c r="H177" s="84" t="s">
        <v>212</v>
      </c>
      <c r="I177" s="91">
        <f>MEDIAN(I168:I170,I173)</f>
        <v>32.262678476666665</v>
      </c>
      <c r="J177" s="91">
        <f t="shared" ref="J177:M177" si="16">MEDIAN(J168:J170,J173)</f>
        <v>13.134610523284977</v>
      </c>
      <c r="K177" s="91">
        <f t="shared" si="16"/>
        <v>51.672799668674699</v>
      </c>
      <c r="L177" s="91">
        <f t="shared" si="16"/>
        <v>4.2896727248988062</v>
      </c>
      <c r="M177" s="91">
        <f t="shared" si="16"/>
        <v>12.972047912013537</v>
      </c>
      <c r="N177" s="91">
        <f t="shared" ref="N177" si="17">MEDIAN(N168:N170,N173)</f>
        <v>3.2054329244331021</v>
      </c>
    </row>
    <row r="178" spans="5:14">
      <c r="H178" s="84" t="s">
        <v>213</v>
      </c>
      <c r="I178" s="91">
        <f>MEDIAN(I171:I172,I174)</f>
        <v>30.71666586666667</v>
      </c>
      <c r="J178" s="91">
        <f t="shared" ref="J178:M178" si="18">MEDIAN(J171:J172,J174)</f>
        <v>12.921100550275138</v>
      </c>
      <c r="K178" s="91">
        <f t="shared" si="18"/>
        <v>34.322252744310575</v>
      </c>
      <c r="L178" s="91">
        <f t="shared" si="18"/>
        <v>6.8600919886268601</v>
      </c>
      <c r="M178" s="91">
        <f t="shared" si="18"/>
        <v>14.421464774455147</v>
      </c>
      <c r="N178" s="91">
        <f t="shared" ref="N178" si="19">MEDIAN(N171:N172,N174)</f>
        <v>5.5925623091247667</v>
      </c>
    </row>
    <row r="179" spans="5:14" ht="16.5" thickBot="1">
      <c r="I179" s="96" t="s">
        <v>137</v>
      </c>
      <c r="J179" s="96"/>
      <c r="K179" s="96"/>
      <c r="L179" s="96"/>
      <c r="M179" s="96"/>
    </row>
    <row r="180" spans="5:14">
      <c r="E180" s="82" t="s">
        <v>133</v>
      </c>
      <c r="F180" s="82" t="s">
        <v>134</v>
      </c>
      <c r="G180" s="82" t="s">
        <v>135</v>
      </c>
      <c r="H180" s="82" t="s">
        <v>132</v>
      </c>
      <c r="I180" s="79" t="s">
        <v>8</v>
      </c>
      <c r="J180" s="78" t="s">
        <v>216</v>
      </c>
      <c r="K180" s="80" t="s">
        <v>217</v>
      </c>
      <c r="L180" s="81" t="s">
        <v>202</v>
      </c>
      <c r="M180" s="81" t="s">
        <v>203</v>
      </c>
      <c r="N180" s="81" t="s">
        <v>204</v>
      </c>
    </row>
    <row r="181" spans="5:14">
      <c r="E181" s="88" t="s">
        <v>3</v>
      </c>
      <c r="F181">
        <f>F168</f>
        <v>4</v>
      </c>
      <c r="G181">
        <f t="shared" ref="G181:H181" si="20">G168</f>
        <v>2</v>
      </c>
      <c r="H181" t="str">
        <f t="shared" si="20"/>
        <v>2016-10-07 P1-03.DLD</v>
      </c>
      <c r="I181" s="92">
        <f>J23</f>
        <v>0.60013827459180547</v>
      </c>
      <c r="J181" s="92">
        <f t="shared" ref="J181:M181" si="21">K23</f>
        <v>0.24517779020786554</v>
      </c>
      <c r="K181" s="92">
        <f t="shared" si="21"/>
        <v>1</v>
      </c>
      <c r="L181" s="92">
        <f t="shared" si="21"/>
        <v>8.3981281444891517E-2</v>
      </c>
      <c r="M181" s="92">
        <f t="shared" si="21"/>
        <v>0.24835537095457658</v>
      </c>
      <c r="N181" s="92">
        <f t="shared" ref="N181" si="22">O23</f>
        <v>6.193783802869262E-2</v>
      </c>
    </row>
    <row r="182" spans="5:14">
      <c r="E182" s="88" t="s">
        <v>76</v>
      </c>
      <c r="F182">
        <f t="shared" ref="F182:H187" si="23">F169</f>
        <v>4</v>
      </c>
      <c r="G182">
        <f t="shared" si="23"/>
        <v>4</v>
      </c>
      <c r="H182" t="str">
        <f t="shared" si="23"/>
        <v>2016-10-07 P2-03.DLD</v>
      </c>
      <c r="I182" s="92">
        <f>J46</f>
        <v>0.68085438634368667</v>
      </c>
      <c r="J182" s="92">
        <f t="shared" ref="J182:M182" si="24">K46</f>
        <v>0.28333572651530775</v>
      </c>
      <c r="K182" s="92">
        <f t="shared" si="24"/>
        <v>1</v>
      </c>
      <c r="L182" s="92">
        <f t="shared" si="24"/>
        <v>9.3775509508784133E-2</v>
      </c>
      <c r="M182" s="92">
        <f t="shared" si="24"/>
        <v>0.29867477575355139</v>
      </c>
      <c r="N182" s="92">
        <f t="shared" ref="N182" si="25">O46</f>
        <v>6.9503168279621927E-2</v>
      </c>
    </row>
    <row r="183" spans="5:14">
      <c r="E183" s="88" t="s">
        <v>82</v>
      </c>
      <c r="F183">
        <f t="shared" si="23"/>
        <v>4</v>
      </c>
      <c r="G183">
        <f t="shared" si="23"/>
        <v>6</v>
      </c>
      <c r="H183" t="str">
        <f t="shared" si="23"/>
        <v>2016-10-07 P3-03.DLD</v>
      </c>
      <c r="I183" s="92">
        <f>J69</f>
        <v>0.58408521274915881</v>
      </c>
      <c r="J183" s="92">
        <f t="shared" ref="J183:M183" si="26">K69</f>
        <v>0.23274752815712946</v>
      </c>
      <c r="K183" s="92">
        <f t="shared" si="26"/>
        <v>1</v>
      </c>
      <c r="L183" s="92">
        <f t="shared" si="26"/>
        <v>7.4321765969099063E-2</v>
      </c>
      <c r="M183" s="92">
        <f t="shared" si="26"/>
        <v>0.17791892089299219</v>
      </c>
      <c r="N183" s="92">
        <f t="shared" ref="N183" si="27">O69</f>
        <v>4.8783297408706496E-2</v>
      </c>
    </row>
    <row r="184" spans="5:14">
      <c r="E184" s="88" t="s">
        <v>98</v>
      </c>
      <c r="F184">
        <f t="shared" si="23"/>
        <v>5</v>
      </c>
      <c r="G184">
        <f t="shared" si="23"/>
        <v>4</v>
      </c>
      <c r="H184" t="str">
        <f t="shared" si="23"/>
        <v>2016-10-07 P4-03.DLD</v>
      </c>
      <c r="I184" s="92">
        <f>J92</f>
        <v>0.91951786996598084</v>
      </c>
      <c r="J184" s="92">
        <f t="shared" ref="J184:M184" si="28">K92</f>
        <v>0.37615176034712905</v>
      </c>
      <c r="K184" s="92">
        <f t="shared" si="28"/>
        <v>1</v>
      </c>
      <c r="L184" s="92">
        <f t="shared" si="28"/>
        <v>0.19043523586829686</v>
      </c>
      <c r="M184" s="92">
        <f t="shared" si="28"/>
        <v>0.43741326451594981</v>
      </c>
      <c r="N184" s="92">
        <f t="shared" ref="N184" si="29">O92</f>
        <v>0.16010145571195922</v>
      </c>
    </row>
    <row r="185" spans="5:14">
      <c r="E185" s="88" t="s">
        <v>104</v>
      </c>
      <c r="F185">
        <f t="shared" si="23"/>
        <v>5</v>
      </c>
      <c r="G185">
        <f t="shared" si="23"/>
        <v>6</v>
      </c>
      <c r="H185" t="str">
        <f t="shared" si="23"/>
        <v>2016-10-07 P5-02.DLD</v>
      </c>
      <c r="I185" s="92">
        <f>J115</f>
        <v>0.89854317548142459</v>
      </c>
      <c r="J185" s="92">
        <f t="shared" ref="J185:M185" si="30">K115</f>
        <v>0.37396758702816507</v>
      </c>
      <c r="K185" s="92">
        <f t="shared" si="30"/>
        <v>1</v>
      </c>
      <c r="L185" s="92">
        <f t="shared" si="30"/>
        <v>0.20759244879390015</v>
      </c>
      <c r="M185" s="92">
        <f t="shared" si="30"/>
        <v>0.40806263368158102</v>
      </c>
      <c r="N185" s="92">
        <f t="shared" ref="N185" si="31">O115</f>
        <v>0.15936366182795966</v>
      </c>
    </row>
    <row r="186" spans="5:14">
      <c r="E186" s="88" t="s">
        <v>118</v>
      </c>
      <c r="F186">
        <f t="shared" si="23"/>
        <v>5</v>
      </c>
      <c r="G186">
        <f t="shared" si="23"/>
        <v>2</v>
      </c>
      <c r="H186" t="str">
        <f t="shared" si="23"/>
        <v>2016-10-07 P6-03.DLD</v>
      </c>
      <c r="I186" s="92">
        <f>J138</f>
        <v>0.65043820359334803</v>
      </c>
      <c r="J186" s="92">
        <f t="shared" ref="J186:M186" si="32">K138</f>
        <v>0.25579314007844278</v>
      </c>
      <c r="K186" s="92">
        <f t="shared" si="32"/>
        <v>1</v>
      </c>
      <c r="L186" s="92">
        <f t="shared" si="32"/>
        <v>0.10010390352351535</v>
      </c>
      <c r="M186" s="92">
        <f t="shared" si="32"/>
        <v>0.24818692668772555</v>
      </c>
      <c r="N186" s="92">
        <f t="shared" ref="N186" si="33">O138</f>
        <v>7.0000002859985394E-2</v>
      </c>
    </row>
    <row r="187" spans="5:14">
      <c r="E187" s="88" t="s">
        <v>126</v>
      </c>
      <c r="F187">
        <f t="shared" si="23"/>
        <v>4</v>
      </c>
      <c r="G187">
        <f t="shared" si="23"/>
        <v>8</v>
      </c>
      <c r="H187" t="str">
        <f t="shared" si="23"/>
        <v>2016-10-07 P7-02.DLD</v>
      </c>
      <c r="I187" s="92">
        <f>J161</f>
        <v>0.93518469405740368</v>
      </c>
      <c r="J187" s="92">
        <f t="shared" ref="J187:M187" si="34">K161</f>
        <v>0.47405934771800051</v>
      </c>
      <c r="K187" s="92">
        <f t="shared" si="34"/>
        <v>1</v>
      </c>
      <c r="L187" s="92">
        <f t="shared" si="34"/>
        <v>0.25093292696095137</v>
      </c>
      <c r="M187" s="92">
        <f t="shared" si="34"/>
        <v>0.52222405553935347</v>
      </c>
      <c r="N187" s="92">
        <f t="shared" ref="N187" si="35">O161</f>
        <v>0.21680881808002264</v>
      </c>
    </row>
    <row r="188" spans="5:14" ht="7.5" customHeight="1">
      <c r="I188" s="89"/>
      <c r="J188" s="89"/>
      <c r="K188" s="89"/>
      <c r="L188" s="89"/>
      <c r="M188" s="89"/>
      <c r="N188" s="89"/>
    </row>
    <row r="189" spans="5:14">
      <c r="H189" s="84" t="s">
        <v>7</v>
      </c>
      <c r="I189" s="93">
        <f>MEDIAN(I181:I187)</f>
        <v>0.68085438634368667</v>
      </c>
      <c r="J189" s="93">
        <f t="shared" ref="J189:M189" si="36">MEDIAN(J181:J187)</f>
        <v>0.28333572651530775</v>
      </c>
      <c r="K189" s="93">
        <f t="shared" si="36"/>
        <v>1</v>
      </c>
      <c r="L189" s="93">
        <f t="shared" si="36"/>
        <v>0.10010390352351535</v>
      </c>
      <c r="M189" s="93">
        <f t="shared" si="36"/>
        <v>0.29867477575355139</v>
      </c>
      <c r="N189" s="93">
        <f t="shared" ref="N189" si="37">MEDIAN(N181:N187)</f>
        <v>7.0000002859985394E-2</v>
      </c>
    </row>
    <row r="190" spans="5:14">
      <c r="H190" s="84" t="s">
        <v>212</v>
      </c>
      <c r="I190" s="93">
        <f>MEDIAN(I181:I183,I186)</f>
        <v>0.62528823909257669</v>
      </c>
      <c r="J190" s="93">
        <f t="shared" ref="J190:M190" si="38">MEDIAN(J181:J183,J186)</f>
        <v>0.25048546514315417</v>
      </c>
      <c r="K190" s="93">
        <f t="shared" si="38"/>
        <v>1</v>
      </c>
      <c r="L190" s="93">
        <f t="shared" si="38"/>
        <v>8.8878395476837818E-2</v>
      </c>
      <c r="M190" s="93">
        <f t="shared" si="38"/>
        <v>0.24827114882115106</v>
      </c>
      <c r="N190" s="93">
        <f t="shared" ref="N190" si="39">MEDIAN(N181:N183,N186)</f>
        <v>6.572050315415727E-2</v>
      </c>
    </row>
    <row r="191" spans="5:14">
      <c r="H191" s="84" t="s">
        <v>213</v>
      </c>
      <c r="I191" s="93">
        <f>MEDIAN(I184:I185,I187)</f>
        <v>0.91951786996598084</v>
      </c>
      <c r="J191" s="93">
        <f t="shared" ref="J191:M191" si="40">MEDIAN(J184:J185,J187)</f>
        <v>0.37615176034712905</v>
      </c>
      <c r="K191" s="93">
        <f t="shared" si="40"/>
        <v>1</v>
      </c>
      <c r="L191" s="93">
        <f t="shared" si="40"/>
        <v>0.20759244879390015</v>
      </c>
      <c r="M191" s="93">
        <f t="shared" si="40"/>
        <v>0.43741326451594981</v>
      </c>
      <c r="N191" s="93">
        <f t="shared" ref="N191" si="41">MEDIAN(N184:N185,N187)</f>
        <v>0.16010145571195922</v>
      </c>
    </row>
    <row r="213" spans="6:6">
      <c r="F213" s="82" t="s">
        <v>196</v>
      </c>
    </row>
    <row r="231" spans="6:6">
      <c r="F231" s="82" t="s">
        <v>210</v>
      </c>
    </row>
    <row r="232" spans="6:6">
      <c r="F232" t="s">
        <v>211</v>
      </c>
    </row>
  </sheetData>
  <mergeCells count="3">
    <mergeCell ref="A1:H1"/>
    <mergeCell ref="I166:M166"/>
    <mergeCell ref="I179:M179"/>
  </mergeCells>
  <conditionalFormatting sqref="G4:G17 G27:G40 G50:G63 G73:G86 G96:G109 G119:G132 G142:G155">
    <cfRule type="expression" dxfId="4" priority="5">
      <formula>NOT(G4="")</formula>
    </cfRule>
  </conditionalFormatting>
  <conditionalFormatting sqref="B10 B33 B56 B79 B102 B125 B148">
    <cfRule type="expression" dxfId="3" priority="4">
      <formula>OR(B10&lt;1,B10&gt;nSamples,NOT(B10=INT(B10)))</formula>
    </cfRule>
  </conditionalFormatting>
  <conditionalFormatting sqref="B11 B34 B57 B80 B103 B126 B149">
    <cfRule type="expression" dxfId="2" priority="3">
      <formula>OR(B11&lt;1,B11&gt;SubsamplesPerSample,NOT(B11=INT(B11)))</formula>
    </cfRule>
  </conditionalFormatting>
  <conditionalFormatting sqref="G18:G25 G41:G48 G64:G71">
    <cfRule type="expression" dxfId="1" priority="2">
      <formula>AND(NOT(ISBLANK(G18)),G18&lt;=MAX(G$2:G17))</formula>
    </cfRule>
  </conditionalFormatting>
  <conditionalFormatting sqref="G41:G48 G64:G71 G87:G94 G110:G117 G133:G140 G156:G163">
    <cfRule type="expression" dxfId="0" priority="1">
      <formula>AND(NOT(ISBLANK(G41)),G41&lt;=MAX(G$6:G40))</formula>
    </cfRule>
  </conditionalFormatting>
  <dataValidations count="2">
    <dataValidation allowBlank="1" showInputMessage="1" showErrorMessage="1" errorTitle="Cell must be blank" sqref="G19 G42 G65 G88 G111 G134 G157"/>
    <dataValidation type="custom" allowBlank="1" showInputMessage="1" showErrorMessage="1" errorTitle="Cell must be blank" sqref="G4:G18 G27:G41 G50:G64 G73:G87 G96:G110 G119:G133 G142:G156">
      <formula1>""</formula1>
    </dataValidation>
  </dataValidations>
  <hyperlinks>
    <hyperlink ref="E168" location="RP1_summary_IOC115!A4" display="P1"/>
    <hyperlink ref="E169" location="RP1_summary_IOC115!A27" display="P2"/>
    <hyperlink ref="E170" location="RP1_summary_IOC115!A50" display="P3"/>
    <hyperlink ref="E171" location="RP1_summary_IOC115!A73" display="P4"/>
    <hyperlink ref="E172" location="RP1_summary_IOC115!A96" display="P5"/>
    <hyperlink ref="E173" location="RP1_summary_IOC115!A119" display="P6"/>
    <hyperlink ref="E174" location="RP1_summary_IOC115!A142" display="P7"/>
    <hyperlink ref="E181" location="RP1_summary_IOC115!A4" display="P1"/>
    <hyperlink ref="E182" location="RP1_summary_IOC115!A27" display="P2"/>
    <hyperlink ref="E183" location="RP1_summary_IOC115!A50" display="P3"/>
    <hyperlink ref="E184" location="RP1_summary_IOC115!A73" display="P4"/>
    <hyperlink ref="E185" location="RP1_summary_IOC115!A96" display="P5"/>
    <hyperlink ref="E186" location="RP1_summary_IOC115!A119" display="P6"/>
    <hyperlink ref="E187" location="RP1_summary_IOC115!A142" display="P7"/>
  </hyperlinks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N29" sqref="N29"/>
    </sheetView>
  </sheetViews>
  <sheetFormatPr baseColWidth="10" defaultRowHeight="15"/>
  <sheetData>
    <row r="1" spans="1:14" ht="16.5" thickBot="1">
      <c r="C1" s="85" t="s">
        <v>195</v>
      </c>
      <c r="G1" s="96" t="s">
        <v>136</v>
      </c>
      <c r="H1" s="96"/>
      <c r="I1" s="96"/>
      <c r="J1" s="96"/>
      <c r="K1" s="96"/>
    </row>
    <row r="2" spans="1:14">
      <c r="B2" s="82" t="s">
        <v>45</v>
      </c>
      <c r="C2" s="82" t="s">
        <v>133</v>
      </c>
      <c r="D2" s="82" t="s">
        <v>134</v>
      </c>
      <c r="E2" s="82" t="s">
        <v>135</v>
      </c>
      <c r="F2" s="82" t="s">
        <v>132</v>
      </c>
      <c r="G2" s="79" t="s">
        <v>8</v>
      </c>
      <c r="I2" s="80" t="s">
        <v>191</v>
      </c>
      <c r="J2" s="81" t="s">
        <v>192</v>
      </c>
      <c r="K2" s="81" t="s">
        <v>193</v>
      </c>
      <c r="L2" s="81" t="s">
        <v>194</v>
      </c>
      <c r="N2" s="94" t="s">
        <v>222</v>
      </c>
    </row>
    <row r="3" spans="1:14">
      <c r="B3" t="s">
        <v>196</v>
      </c>
      <c r="C3" s="88" t="s">
        <v>3</v>
      </c>
      <c r="D3">
        <v>4</v>
      </c>
      <c r="E3" s="87">
        <v>1</v>
      </c>
      <c r="F3" t="s">
        <v>190</v>
      </c>
      <c r="G3" s="90">
        <v>28.812624299999996</v>
      </c>
      <c r="I3" s="90">
        <v>55.863109499832149</v>
      </c>
      <c r="J3" s="90">
        <v>4.1043362231182794</v>
      </c>
      <c r="K3" s="90">
        <v>12.435332892057026</v>
      </c>
      <c r="L3" s="90">
        <v>2.9954595007641358</v>
      </c>
      <c r="N3" s="86">
        <f>G3/I3</f>
        <v>0.51577193890516548</v>
      </c>
    </row>
    <row r="4" spans="1:14">
      <c r="B4" t="s">
        <v>196</v>
      </c>
      <c r="C4" s="88" t="s">
        <v>76</v>
      </c>
      <c r="D4">
        <v>4</v>
      </c>
      <c r="E4" s="87">
        <v>3</v>
      </c>
      <c r="F4" t="s">
        <v>197</v>
      </c>
      <c r="G4" s="90">
        <v>28.73171949333333</v>
      </c>
      <c r="I4" s="90">
        <v>51.074072225579059</v>
      </c>
      <c r="J4" s="90">
        <v>6.0896457968094033</v>
      </c>
      <c r="K4" s="90">
        <v>9.3260490449533506</v>
      </c>
      <c r="L4" s="90">
        <v>3.4247224168363881</v>
      </c>
      <c r="N4" s="86">
        <f t="shared" ref="N4:N9" si="0">G4/I4</f>
        <v>0.56255000318818971</v>
      </c>
    </row>
    <row r="5" spans="1:14">
      <c r="B5" t="s">
        <v>196</v>
      </c>
      <c r="C5" s="88" t="s">
        <v>82</v>
      </c>
      <c r="D5">
        <v>4</v>
      </c>
      <c r="E5" s="87">
        <v>5</v>
      </c>
      <c r="F5" t="s">
        <v>198</v>
      </c>
      <c r="G5" s="90">
        <v>33.749864000000002</v>
      </c>
      <c r="I5" s="90">
        <v>66.241379320000007</v>
      </c>
      <c r="J5" s="90">
        <v>4.4481789333333337</v>
      </c>
      <c r="K5" s="90">
        <v>11.202659880000001</v>
      </c>
      <c r="L5" s="90">
        <v>3.331159266666667</v>
      </c>
      <c r="N5" s="86">
        <f t="shared" si="0"/>
        <v>0.50949820710949534</v>
      </c>
    </row>
    <row r="6" spans="1:14">
      <c r="A6" t="s">
        <v>211</v>
      </c>
      <c r="B6" t="s">
        <v>210</v>
      </c>
      <c r="C6" s="88" t="s">
        <v>98</v>
      </c>
      <c r="D6">
        <v>5</v>
      </c>
      <c r="E6" s="87">
        <v>3</v>
      </c>
      <c r="F6" t="s">
        <v>201</v>
      </c>
      <c r="G6" s="90">
        <v>27.018783333333335</v>
      </c>
      <c r="I6" s="90">
        <v>45.966708395927228</v>
      </c>
      <c r="J6" s="90">
        <v>5.7187719298245607</v>
      </c>
      <c r="K6" s="90">
        <v>14.903149367088607</v>
      </c>
      <c r="L6" s="90">
        <v>4.2373927727119218</v>
      </c>
      <c r="N6" s="86">
        <f t="shared" si="0"/>
        <v>0.58779025682263708</v>
      </c>
    </row>
    <row r="7" spans="1:14">
      <c r="A7" t="s">
        <v>211</v>
      </c>
      <c r="B7" t="s">
        <v>210</v>
      </c>
      <c r="C7" s="88" t="s">
        <v>104</v>
      </c>
      <c r="D7">
        <v>5</v>
      </c>
      <c r="E7" s="87">
        <v>5</v>
      </c>
      <c r="F7" t="s">
        <v>206</v>
      </c>
      <c r="G7" s="90">
        <v>31.73286534</v>
      </c>
      <c r="I7" s="90">
        <v>45.115324299347058</v>
      </c>
      <c r="J7" s="90">
        <v>6.5294275515334341</v>
      </c>
      <c r="K7" s="90">
        <v>12.608985962417471</v>
      </c>
      <c r="L7" s="90">
        <v>4.1333678319783189</v>
      </c>
      <c r="N7" s="86">
        <f t="shared" si="0"/>
        <v>0.70337220961657276</v>
      </c>
    </row>
    <row r="8" spans="1:14">
      <c r="B8" t="s">
        <v>196</v>
      </c>
      <c r="C8" s="88" t="s">
        <v>118</v>
      </c>
      <c r="D8">
        <v>5</v>
      </c>
      <c r="E8" s="87">
        <v>1</v>
      </c>
      <c r="F8" t="s">
        <v>207</v>
      </c>
      <c r="G8" s="90">
        <v>29.739961100000002</v>
      </c>
      <c r="I8" s="90">
        <v>54.642760428380186</v>
      </c>
      <c r="J8" s="90">
        <v>3.312714649254981</v>
      </c>
      <c r="K8" s="90">
        <v>11.180051418907491</v>
      </c>
      <c r="L8" s="90">
        <v>3.5309551336717422</v>
      </c>
      <c r="N8" s="86">
        <f t="shared" si="0"/>
        <v>0.54426168932259422</v>
      </c>
    </row>
    <row r="9" spans="1:14">
      <c r="A9" t="s">
        <v>211</v>
      </c>
      <c r="B9" t="s">
        <v>210</v>
      </c>
      <c r="C9" s="88" t="s">
        <v>126</v>
      </c>
      <c r="D9">
        <v>4</v>
      </c>
      <c r="E9" s="87">
        <v>7</v>
      </c>
      <c r="F9" t="s">
        <v>208</v>
      </c>
      <c r="G9" s="90">
        <v>22.469524766666666</v>
      </c>
      <c r="I9" s="90">
        <v>32.475495445279869</v>
      </c>
      <c r="J9" s="90">
        <v>4.7168174389836173</v>
      </c>
      <c r="K9" s="90">
        <v>10.524419270516718</v>
      </c>
      <c r="L9" s="90">
        <v>2.6402347761446197</v>
      </c>
      <c r="N9" s="86">
        <f t="shared" si="0"/>
        <v>0.69189166965988458</v>
      </c>
    </row>
    <row r="10" spans="1:14">
      <c r="G10" s="89"/>
      <c r="I10" s="89"/>
      <c r="J10" s="89"/>
      <c r="K10" s="89"/>
      <c r="L10" s="89"/>
      <c r="N10" s="89"/>
    </row>
    <row r="11" spans="1:14">
      <c r="F11" s="84" t="s">
        <v>7</v>
      </c>
      <c r="G11" s="91">
        <v>28.812624299999996</v>
      </c>
      <c r="I11" s="91">
        <v>51.074072225579059</v>
      </c>
      <c r="J11" s="91">
        <v>4.7168174389836173</v>
      </c>
      <c r="K11" s="91">
        <v>11.202659880000001</v>
      </c>
      <c r="L11" s="91">
        <v>3.4247224168363881</v>
      </c>
      <c r="N11" s="93">
        <f>MEDIAN(N3:N9)</f>
        <v>0.56255000318818971</v>
      </c>
    </row>
    <row r="12" spans="1:14">
      <c r="F12" s="84"/>
      <c r="G12" s="91"/>
      <c r="I12" s="91"/>
      <c r="J12" s="91"/>
      <c r="K12" s="91"/>
      <c r="L12" s="91"/>
      <c r="N12" s="91"/>
    </row>
    <row r="13" spans="1:14">
      <c r="F13" s="84"/>
      <c r="G13" s="91"/>
      <c r="I13" s="91"/>
      <c r="J13" s="91"/>
      <c r="K13" s="91"/>
      <c r="L13" s="91"/>
      <c r="N13" s="91"/>
    </row>
    <row r="15" spans="1:14" ht="16.5" thickBot="1">
      <c r="C15" s="85" t="s">
        <v>215</v>
      </c>
      <c r="G15" s="96" t="s">
        <v>136</v>
      </c>
      <c r="H15" s="96"/>
      <c r="I15" s="96"/>
      <c r="J15" s="96"/>
      <c r="K15" s="96"/>
    </row>
    <row r="16" spans="1:14">
      <c r="B16" s="82" t="s">
        <v>45</v>
      </c>
      <c r="C16" s="82" t="s">
        <v>133</v>
      </c>
      <c r="D16" s="82" t="s">
        <v>134</v>
      </c>
      <c r="E16" s="82" t="s">
        <v>135</v>
      </c>
      <c r="F16" s="82" t="s">
        <v>132</v>
      </c>
      <c r="G16" s="79" t="s">
        <v>8</v>
      </c>
      <c r="H16" s="78" t="s">
        <v>216</v>
      </c>
      <c r="I16" s="80" t="s">
        <v>217</v>
      </c>
      <c r="J16" s="81" t="s">
        <v>202</v>
      </c>
      <c r="K16" s="81" t="s">
        <v>203</v>
      </c>
      <c r="L16" s="81" t="s">
        <v>204</v>
      </c>
      <c r="N16" s="94" t="s">
        <v>222</v>
      </c>
    </row>
    <row r="17" spans="1:14">
      <c r="B17" t="s">
        <v>196</v>
      </c>
      <c r="C17" s="88" t="s">
        <v>3</v>
      </c>
      <c r="D17">
        <v>4</v>
      </c>
      <c r="E17" s="87">
        <v>2</v>
      </c>
      <c r="F17" t="s">
        <v>190</v>
      </c>
      <c r="G17" s="90">
        <v>30.297618673333332</v>
      </c>
      <c r="H17" s="90">
        <v>12.383844722361181</v>
      </c>
      <c r="I17" s="90">
        <v>50.687145187416334</v>
      </c>
      <c r="J17" s="90">
        <v>4.261049567839196</v>
      </c>
      <c r="K17" s="90">
        <v>12.729006138747886</v>
      </c>
      <c r="L17" s="90">
        <v>3.1761243067546974</v>
      </c>
      <c r="N17" s="86">
        <f>G17/I17</f>
        <v>0.59773772149343818</v>
      </c>
    </row>
    <row r="18" spans="1:14">
      <c r="B18" t="s">
        <v>196</v>
      </c>
      <c r="C18" s="88" t="s">
        <v>76</v>
      </c>
      <c r="D18">
        <v>4</v>
      </c>
      <c r="E18" s="87">
        <v>4</v>
      </c>
      <c r="F18" t="s">
        <v>197</v>
      </c>
      <c r="G18" s="90">
        <v>31.164745719999999</v>
      </c>
      <c r="H18" s="90">
        <v>12.975613139903285</v>
      </c>
      <c r="I18" s="90">
        <v>46.003011966499159</v>
      </c>
      <c r="J18" s="90">
        <v>4.3182958819584165</v>
      </c>
      <c r="K18" s="90">
        <v>13.893536165311655</v>
      </c>
      <c r="L18" s="90">
        <v>3.2347415421115069</v>
      </c>
      <c r="N18" s="86">
        <f t="shared" ref="N18:N23" si="1">G18/I18</f>
        <v>0.67745011441196823</v>
      </c>
    </row>
    <row r="19" spans="1:14">
      <c r="B19" t="s">
        <v>196</v>
      </c>
      <c r="C19" s="88" t="s">
        <v>82</v>
      </c>
      <c r="D19">
        <v>4</v>
      </c>
      <c r="E19" s="87">
        <v>6</v>
      </c>
      <c r="F19" t="s">
        <v>198</v>
      </c>
      <c r="G19" s="90">
        <v>33.360611233333337</v>
      </c>
      <c r="H19" s="90">
        <v>13.293607906666667</v>
      </c>
      <c r="I19" s="90">
        <v>57.116000380000003</v>
      </c>
      <c r="J19" s="90">
        <v>4.2449620133333337</v>
      </c>
      <c r="K19" s="90">
        <v>10.162017153333332</v>
      </c>
      <c r="L19" s="90">
        <v>2.7863068333333332</v>
      </c>
      <c r="N19" s="86">
        <f t="shared" si="1"/>
        <v>0.58408521274915881</v>
      </c>
    </row>
    <row r="20" spans="1:14">
      <c r="A20" t="s">
        <v>211</v>
      </c>
      <c r="B20" t="s">
        <v>210</v>
      </c>
      <c r="C20" s="88" t="s">
        <v>98</v>
      </c>
      <c r="D20">
        <v>5</v>
      </c>
      <c r="E20" s="87">
        <v>4</v>
      </c>
      <c r="F20" t="s">
        <v>201</v>
      </c>
      <c r="G20" s="90">
        <v>31.622153679999997</v>
      </c>
      <c r="H20" s="90">
        <v>12.974756362420596</v>
      </c>
      <c r="I20" s="90">
        <v>34.510715872219436</v>
      </c>
      <c r="J20" s="90">
        <v>6.5819639396984924</v>
      </c>
      <c r="K20" s="90">
        <v>15.271686125211504</v>
      </c>
      <c r="L20" s="90">
        <v>5.5925623091247667</v>
      </c>
      <c r="N20" s="86">
        <f t="shared" si="1"/>
        <v>0.91629955742109992</v>
      </c>
    </row>
    <row r="21" spans="1:14">
      <c r="A21" t="s">
        <v>211</v>
      </c>
      <c r="B21" t="s">
        <v>210</v>
      </c>
      <c r="C21" s="88" t="s">
        <v>104</v>
      </c>
      <c r="D21">
        <v>5</v>
      </c>
      <c r="E21" s="87">
        <v>6</v>
      </c>
      <c r="F21" t="s">
        <v>206</v>
      </c>
      <c r="G21" s="90">
        <v>30.71666586666667</v>
      </c>
      <c r="H21" s="90">
        <v>12.822536008024072</v>
      </c>
      <c r="I21" s="90">
        <v>34.322252744310575</v>
      </c>
      <c r="J21" s="90">
        <v>7.1357871627283398</v>
      </c>
      <c r="K21" s="90">
        <v>14.169229388860673</v>
      </c>
      <c r="L21" s="90">
        <v>5.5364237804878043</v>
      </c>
      <c r="N21" s="86">
        <f t="shared" si="1"/>
        <v>0.89494900277949896</v>
      </c>
    </row>
    <row r="22" spans="1:14">
      <c r="B22" t="s">
        <v>196</v>
      </c>
      <c r="C22" s="88" t="s">
        <v>118</v>
      </c>
      <c r="D22">
        <v>5</v>
      </c>
      <c r="E22" s="87">
        <v>2</v>
      </c>
      <c r="F22" t="s">
        <v>207</v>
      </c>
      <c r="G22" s="90">
        <v>34.114066040000004</v>
      </c>
      <c r="H22" s="90">
        <v>13.422503905285975</v>
      </c>
      <c r="I22" s="90">
        <v>52.658454149933064</v>
      </c>
      <c r="J22" s="90">
        <v>5.2766146197654944</v>
      </c>
      <c r="K22" s="90">
        <v>13.215089685279189</v>
      </c>
      <c r="L22" s="90">
        <v>3.7291493888606735</v>
      </c>
      <c r="N22" s="86">
        <f t="shared" si="1"/>
        <v>0.64783645077897467</v>
      </c>
    </row>
    <row r="23" spans="1:14">
      <c r="A23" t="s">
        <v>211</v>
      </c>
      <c r="B23" t="s">
        <v>210</v>
      </c>
      <c r="C23" s="88" t="s">
        <v>126</v>
      </c>
      <c r="D23">
        <v>4</v>
      </c>
      <c r="E23" s="87">
        <v>8</v>
      </c>
      <c r="F23" t="s">
        <v>208</v>
      </c>
      <c r="G23" s="90">
        <v>25.476923333333335</v>
      </c>
      <c r="H23" s="90">
        <v>12.921100550275138</v>
      </c>
      <c r="I23" s="90">
        <v>27.269934934934934</v>
      </c>
      <c r="J23" s="90">
        <v>6.8600919886268601</v>
      </c>
      <c r="K23" s="90">
        <v>14.421464774455147</v>
      </c>
      <c r="L23" s="90">
        <v>5.990314401622717</v>
      </c>
      <c r="N23" s="86">
        <f t="shared" si="1"/>
        <v>0.93424950936334616</v>
      </c>
    </row>
    <row r="24" spans="1:14">
      <c r="G24" s="89"/>
      <c r="H24" s="89"/>
      <c r="I24" s="89"/>
      <c r="J24" s="89"/>
      <c r="K24" s="89"/>
      <c r="L24" s="89"/>
      <c r="N24" s="89"/>
    </row>
    <row r="25" spans="1:14">
      <c r="F25" s="84" t="s">
        <v>7</v>
      </c>
      <c r="G25" s="91">
        <v>31.164745719999999</v>
      </c>
      <c r="H25" s="91">
        <v>12.974756362420596</v>
      </c>
      <c r="I25" s="91">
        <v>46.003011966499159</v>
      </c>
      <c r="J25" s="91">
        <v>5.2766146197654944</v>
      </c>
      <c r="K25" s="91">
        <v>13.893536165311655</v>
      </c>
      <c r="L25" s="91">
        <v>3.7291493888606735</v>
      </c>
      <c r="N25" s="93">
        <f>MEDIAN(N17:N23)</f>
        <v>0.67745011441196823</v>
      </c>
    </row>
    <row r="26" spans="1:14">
      <c r="F26" s="84"/>
      <c r="G26" s="91"/>
      <c r="H26" s="91"/>
      <c r="I26" s="91"/>
      <c r="J26" s="91"/>
      <c r="K26" s="91"/>
      <c r="L26" s="91"/>
    </row>
    <row r="27" spans="1:14">
      <c r="F27" s="84"/>
      <c r="G27" s="91"/>
      <c r="H27" s="91"/>
      <c r="I27" s="91"/>
      <c r="J27" s="91"/>
      <c r="K27" s="91"/>
      <c r="L27" s="91"/>
    </row>
  </sheetData>
  <mergeCells count="2">
    <mergeCell ref="G1:K1"/>
    <mergeCell ref="G15:K15"/>
  </mergeCells>
  <hyperlinks>
    <hyperlink ref="C9" location="RP1_summary_IOC115!A142" display="P7"/>
    <hyperlink ref="C8" location="RP1_summary_IOC115!A119" display="P6"/>
    <hyperlink ref="C7" location="RP1_summary_IOC115!A96" display="P5"/>
    <hyperlink ref="C6" location="RP1_summary_IOC115!A73" display="P4"/>
    <hyperlink ref="C5" location="RP1_summary_IOC115!A50" display="P3"/>
    <hyperlink ref="C4" location="RP1_summary_IOC115!A27" display="P2"/>
    <hyperlink ref="C3" location="RP1_summary_IOC115!A4" display="P1"/>
    <hyperlink ref="C17" location="RP1_summary_IOC115!A4" display="P1"/>
    <hyperlink ref="C18" location="RP1_summary_IOC115!A27" display="P2"/>
    <hyperlink ref="C19" location="RP1_summary_IOC115!A50" display="P3"/>
    <hyperlink ref="C20" location="RP1_summary_IOC115!A73" display="P4"/>
    <hyperlink ref="C21" location="RP1_summary_IOC115!A96" display="P5"/>
    <hyperlink ref="C22" location="RP1_summary_IOC115!A119" display="P6"/>
    <hyperlink ref="C23" location="RP1_summary_IOC115!A142" display="P7"/>
  </hyperlink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RP1_summary_IOC115</vt:lpstr>
      <vt:lpstr>RP2_summary_IOC115</vt:lpstr>
      <vt:lpstr>CCP(S)_R1_summary_IOC115</vt:lpstr>
      <vt:lpstr>CCP(S)_R2_summary_IOC115</vt:lpstr>
      <vt:lpstr>CCP(S)_R1 vs CCP(S)_R2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2016-10-21T08:38:01Z</dcterms:created>
  <dcterms:modified xsi:type="dcterms:W3CDTF">2016-10-24T07:55:16Z</dcterms:modified>
</cp:coreProperties>
</file>