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naigere\Documents\Gnaiger_2020_MitoPathways\Cell count and titration volumes\"/>
    </mc:Choice>
  </mc:AlternateContent>
  <xr:revisionPtr revIDLastSave="0" documentId="13_ncr:1_{0B460DD0-C38E-48EC-AA73-DD45B68A73E9}" xr6:coauthVersionLast="45" xr6:coauthVersionMax="45" xr10:uidLastSave="{00000000-0000-0000-0000-000000000000}"/>
  <bookViews>
    <workbookView xWindow="-108" yWindow="-108" windowWidth="23256" windowHeight="12600" xr2:uid="{82F35E2C-A2E8-416E-A360-A1928E76CD56}"/>
  </bookViews>
  <sheets>
    <sheet name="PVR variable titration volume" sheetId="17" r:id="rId1"/>
    <sheet name="PVR" sheetId="16" r:id="rId2"/>
    <sheet name="CVR" sheetId="1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7" l="1"/>
  <c r="H11" i="15" l="1"/>
  <c r="H10" i="15"/>
  <c r="H11" i="16"/>
  <c r="H10" i="16"/>
  <c r="H12" i="16" s="1"/>
  <c r="H45" i="15"/>
  <c r="O42" i="15"/>
  <c r="O42" i="16"/>
  <c r="O44" i="17"/>
  <c r="O45" i="15"/>
  <c r="H12" i="15" l="1"/>
  <c r="H15" i="15" s="1"/>
  <c r="L12" i="15"/>
  <c r="L18" i="17" l="1"/>
  <c r="L17" i="17"/>
  <c r="O12" i="17"/>
  <c r="L12" i="17"/>
  <c r="H12" i="17" s="1"/>
  <c r="H11" i="17"/>
  <c r="H10" i="17"/>
  <c r="L30" i="17" s="1"/>
  <c r="O47" i="17"/>
  <c r="L47" i="17"/>
  <c r="J47" i="17" s="1"/>
  <c r="H47" i="17"/>
  <c r="H40" i="17"/>
  <c r="L41" i="17" s="1"/>
  <c r="H36" i="17"/>
  <c r="O39" i="17" s="1"/>
  <c r="O33" i="17"/>
  <c r="H25" i="17"/>
  <c r="O52" i="17" s="1"/>
  <c r="O21" i="17"/>
  <c r="O16" i="17"/>
  <c r="H5" i="17"/>
  <c r="L26" i="17" l="1"/>
  <c r="H29" i="17"/>
  <c r="L24" i="17"/>
  <c r="H30" i="17"/>
  <c r="O34" i="17"/>
  <c r="O30" i="17"/>
  <c r="J30" i="17" s="1"/>
  <c r="J11" i="17"/>
  <c r="L38" i="17"/>
  <c r="O37" i="17"/>
  <c r="O51" i="17"/>
  <c r="H15" i="16"/>
  <c r="L16" i="16"/>
  <c r="H16" i="15"/>
  <c r="O16" i="15"/>
  <c r="L16" i="15"/>
  <c r="J16" i="15" s="1"/>
  <c r="J14" i="17" l="1"/>
  <c r="J15" i="17" s="1"/>
  <c r="H24" i="17" s="1"/>
  <c r="H18" i="17" s="1"/>
  <c r="L3" i="17"/>
  <c r="L31" i="17"/>
  <c r="H38" i="16"/>
  <c r="H23" i="15"/>
  <c r="H36" i="15"/>
  <c r="H38" i="15"/>
  <c r="H34" i="15"/>
  <c r="L28" i="17" l="1"/>
  <c r="O18" i="17"/>
  <c r="J18" i="17" s="1"/>
  <c r="H26" i="17"/>
  <c r="O26" i="17"/>
  <c r="J26" i="17" s="1"/>
  <c r="H37" i="15"/>
  <c r="O45" i="16"/>
  <c r="L45" i="16"/>
  <c r="L45" i="15"/>
  <c r="J45" i="15" s="1"/>
  <c r="O12" i="16"/>
  <c r="L12" i="16"/>
  <c r="H43" i="16" s="1"/>
  <c r="O12" i="15"/>
  <c r="O15" i="15" s="1"/>
  <c r="L15" i="15"/>
  <c r="H45" i="16"/>
  <c r="L36" i="16"/>
  <c r="L3" i="16" s="1"/>
  <c r="H34" i="16"/>
  <c r="O37" i="16" s="1"/>
  <c r="O31" i="16"/>
  <c r="H27" i="16"/>
  <c r="H23" i="16"/>
  <c r="L22" i="16"/>
  <c r="O19" i="16"/>
  <c r="O15" i="16"/>
  <c r="O32" i="16"/>
  <c r="L28" i="16"/>
  <c r="H5" i="16"/>
  <c r="O50" i="16" l="1"/>
  <c r="O17" i="17"/>
  <c r="O30" i="16"/>
  <c r="L15" i="16"/>
  <c r="J45" i="16"/>
  <c r="J15" i="16"/>
  <c r="H42" i="16"/>
  <c r="H25" i="16"/>
  <c r="L42" i="16"/>
  <c r="J42" i="16" s="1"/>
  <c r="H28" i="16"/>
  <c r="L29" i="16" s="1"/>
  <c r="L39" i="16"/>
  <c r="L24" i="16"/>
  <c r="O28" i="16"/>
  <c r="J28" i="16" s="1"/>
  <c r="J11" i="16"/>
  <c r="J13" i="16" s="1"/>
  <c r="J14" i="16" s="1"/>
  <c r="H22" i="16" s="1"/>
  <c r="H26" i="16" s="1"/>
  <c r="H16" i="16" s="1"/>
  <c r="O35" i="16"/>
  <c r="O49" i="16"/>
  <c r="H38" i="17" l="1"/>
  <c r="H39" i="17" s="1"/>
  <c r="H21" i="17"/>
  <c r="O22" i="16"/>
  <c r="J22" i="16" s="1"/>
  <c r="H29" i="16"/>
  <c r="L30" i="16" s="1"/>
  <c r="J30" i="16" s="1"/>
  <c r="L26" i="16"/>
  <c r="O29" i="16"/>
  <c r="J29" i="16" s="1"/>
  <c r="O24" i="16"/>
  <c r="J24" i="16" s="1"/>
  <c r="H24" i="16"/>
  <c r="O26" i="16"/>
  <c r="O44" i="16"/>
  <c r="H49" i="16"/>
  <c r="L47" i="16" l="1"/>
  <c r="O16" i="16"/>
  <c r="J16" i="16" s="1"/>
  <c r="O40" i="16"/>
  <c r="L49" i="16"/>
  <c r="J49" i="16" s="1"/>
  <c r="J26" i="16"/>
  <c r="H30" i="16"/>
  <c r="L31" i="16" s="1"/>
  <c r="J31" i="16" s="1"/>
  <c r="H36" i="16" l="1"/>
  <c r="L19" i="16"/>
  <c r="J19" i="16" s="1"/>
  <c r="H33" i="16"/>
  <c r="H19" i="16"/>
  <c r="H31" i="16"/>
  <c r="L32" i="16" s="1"/>
  <c r="J32" i="16" s="1"/>
  <c r="H37" i="16" l="1"/>
  <c r="O39" i="16" s="1"/>
  <c r="J39" i="16" s="1"/>
  <c r="L37" i="16"/>
  <c r="J37" i="16" s="1"/>
  <c r="L50" i="16"/>
  <c r="J50" i="16" s="1"/>
  <c r="H35" i="16"/>
  <c r="O48" i="16" s="1"/>
  <c r="O17" i="16"/>
  <c r="O36" i="16"/>
  <c r="L35" i="16"/>
  <c r="J35" i="16" s="1"/>
  <c r="H32" i="16"/>
  <c r="H39" i="16" l="1"/>
  <c r="O41" i="16"/>
  <c r="J36" i="16"/>
  <c r="O3" i="16"/>
  <c r="H19" i="15"/>
  <c r="H33" i="15"/>
  <c r="L19" i="15"/>
  <c r="O19" i="15"/>
  <c r="H35" i="15" l="1"/>
  <c r="O17" i="15"/>
  <c r="H40" i="16"/>
  <c r="L48" i="16" s="1"/>
  <c r="J48" i="16" s="1"/>
  <c r="L40" i="16"/>
  <c r="J40" i="16" s="1"/>
  <c r="H5" i="15"/>
  <c r="H39" i="15" l="1"/>
  <c r="O48" i="15"/>
  <c r="L46" i="16"/>
  <c r="L44" i="16"/>
  <c r="J44" i="16" s="1"/>
  <c r="H44" i="16"/>
  <c r="O46" i="16" s="1"/>
  <c r="J46" i="16" s="1"/>
  <c r="H17" i="16"/>
  <c r="L17" i="16"/>
  <c r="J17" i="16" s="1"/>
  <c r="L41" i="16"/>
  <c r="J41" i="16" s="1"/>
  <c r="H41" i="16"/>
  <c r="H48" i="16"/>
  <c r="H50" i="16" s="1"/>
  <c r="H46" i="16" l="1"/>
  <c r="H27" i="15"/>
  <c r="L22" i="15"/>
  <c r="O31" i="15"/>
  <c r="L28" i="15"/>
  <c r="O47" i="16" l="1"/>
  <c r="J47" i="16" s="1"/>
  <c r="H47" i="16"/>
  <c r="O37" i="15"/>
  <c r="O36" i="15"/>
  <c r="O3" i="15" s="1"/>
  <c r="O50" i="15"/>
  <c r="O28" i="15" l="1"/>
  <c r="J28" i="15" s="1"/>
  <c r="H28" i="15"/>
  <c r="J11" i="15"/>
  <c r="J13" i="15" s="1"/>
  <c r="J14" i="15" s="1"/>
  <c r="H22" i="15" s="1"/>
  <c r="L35" i="15"/>
  <c r="L24" i="15"/>
  <c r="O35" i="15"/>
  <c r="O49" i="15"/>
  <c r="H42" i="15" l="1"/>
  <c r="O22" i="15" s="1"/>
  <c r="L42" i="15"/>
  <c r="J42" i="15" s="1"/>
  <c r="O41" i="15"/>
  <c r="L29" i="15"/>
  <c r="J35" i="15"/>
  <c r="L36" i="15" l="1"/>
  <c r="L39" i="15" l="1"/>
  <c r="L3" i="15"/>
  <c r="J36" i="15"/>
  <c r="O39" i="15" l="1"/>
  <c r="J39" i="15" s="1"/>
  <c r="L37" i="15"/>
  <c r="J37" i="15" s="1"/>
  <c r="L50" i="15"/>
  <c r="J50" i="15" s="1"/>
  <c r="J19" i="15" l="1"/>
  <c r="L40" i="15"/>
  <c r="H29" i="15" l="1"/>
  <c r="O29" i="15"/>
  <c r="J29" i="15" s="1"/>
  <c r="L30" i="15" l="1"/>
  <c r="L26" i="15"/>
  <c r="O32" i="15"/>
  <c r="J22" i="15"/>
  <c r="H30" i="15" l="1"/>
  <c r="O30" i="15"/>
  <c r="J30" i="15" s="1"/>
  <c r="H43" i="15"/>
  <c r="H25" i="15"/>
  <c r="O24" i="15"/>
  <c r="J24" i="15" s="1"/>
  <c r="H24" i="15"/>
  <c r="H26" i="15" l="1"/>
  <c r="L47" i="15"/>
  <c r="H49" i="15"/>
  <c r="L49" i="15"/>
  <c r="J49" i="15" s="1"/>
  <c r="O44" i="15"/>
  <c r="O26" i="15"/>
  <c r="J26" i="15" s="1"/>
  <c r="H31" i="15"/>
  <c r="L31" i="15"/>
  <c r="J31" i="15" s="1"/>
  <c r="O40" i="15" l="1"/>
  <c r="J40" i="15" s="1"/>
  <c r="H40" i="15"/>
  <c r="L32" i="15"/>
  <c r="J32" i="15" s="1"/>
  <c r="H32" i="15"/>
  <c r="L21" i="17"/>
  <c r="J21" i="17" s="1"/>
  <c r="H37" i="17"/>
  <c r="H35" i="17"/>
  <c r="L37" i="17" s="1"/>
  <c r="J37" i="17" s="1"/>
  <c r="O41" i="17"/>
  <c r="J41" i="17" s="1"/>
  <c r="H13" i="17"/>
  <c r="H48" i="15" l="1"/>
  <c r="H50" i="15" s="1"/>
  <c r="L48" i="15"/>
  <c r="J48" i="15" s="1"/>
  <c r="O43" i="17"/>
  <c r="O50" i="17"/>
  <c r="L44" i="15"/>
  <c r="J44" i="15" s="1"/>
  <c r="L46" i="15"/>
  <c r="H44" i="15"/>
  <c r="O46" i="15" s="1"/>
  <c r="L41" i="15"/>
  <c r="J41" i="15" s="1"/>
  <c r="H41" i="15"/>
  <c r="H17" i="15"/>
  <c r="L17" i="15"/>
  <c r="J17" i="15" s="1"/>
  <c r="O38" i="17"/>
  <c r="J38" i="17" s="1"/>
  <c r="H28" i="17"/>
  <c r="L52" i="17"/>
  <c r="J52" i="17" s="1"/>
  <c r="L16" i="17"/>
  <c r="J16" i="17" s="1"/>
  <c r="G13" i="17"/>
  <c r="J17" i="17"/>
  <c r="H41" i="17"/>
  <c r="H45" i="17"/>
  <c r="O19" i="17"/>
  <c r="H16" i="17"/>
  <c r="H44" i="17" s="1"/>
  <c r="L44" i="17"/>
  <c r="J44" i="17" s="1"/>
  <c r="H27" i="17"/>
  <c r="O32" i="17"/>
  <c r="L39" i="17"/>
  <c r="J39" i="17" s="1"/>
  <c r="L49" i="17" l="1"/>
  <c r="J46" i="15"/>
  <c r="H46" i="15"/>
  <c r="H47" i="15" s="1"/>
  <c r="O47" i="15"/>
  <c r="J47" i="15" s="1"/>
  <c r="O3" i="17"/>
  <c r="L51" i="17"/>
  <c r="J51" i="17" s="1"/>
  <c r="O42" i="17"/>
  <c r="O46" i="17"/>
  <c r="H51" i="17"/>
  <c r="O28" i="17"/>
  <c r="J28" i="17" s="1"/>
  <c r="L13" i="17"/>
  <c r="O13" i="17"/>
  <c r="O31" i="17"/>
  <c r="J31" i="17" s="1"/>
  <c r="O24" i="17"/>
  <c r="J24" i="17" s="1"/>
  <c r="H31" i="17"/>
  <c r="L42" i="17"/>
  <c r="H42" i="17"/>
  <c r="L46" i="17" l="1"/>
  <c r="H46" i="17"/>
  <c r="O48" i="17" s="1"/>
  <c r="L50" i="17"/>
  <c r="J50" i="17" s="1"/>
  <c r="L48" i="17"/>
  <c r="J42" i="17"/>
  <c r="H32" i="17"/>
  <c r="L32" i="17"/>
  <c r="J32" i="17" s="1"/>
  <c r="H50" i="17"/>
  <c r="H52" i="17" s="1"/>
  <c r="H43" i="17"/>
  <c r="L19" i="17"/>
  <c r="J19" i="17" s="1"/>
  <c r="J46" i="17"/>
  <c r="H19" i="17"/>
  <c r="L43" i="17"/>
  <c r="J43" i="17" s="1"/>
  <c r="J48" i="17" l="1"/>
  <c r="H48" i="17"/>
  <c r="L33" i="17"/>
  <c r="J33" i="17" s="1"/>
  <c r="H33" i="17"/>
  <c r="O49" i="17" l="1"/>
  <c r="J49" i="17" s="1"/>
  <c r="H49" i="17"/>
  <c r="H34" i="17"/>
  <c r="L34" i="17"/>
  <c r="J34" i="17" s="1"/>
</calcChain>
</file>

<file path=xl/sharedStrings.xml><?xml version="1.0" encoding="utf-8"?>
<sst xmlns="http://schemas.openxmlformats.org/spreadsheetml/2006/main" count="1163" uniqueCount="205">
  <si>
    <t>mL</t>
  </si>
  <si>
    <t>Mx/mL</t>
  </si>
  <si>
    <t>Mx</t>
  </si>
  <si>
    <t>n</t>
  </si>
  <si>
    <t>=</t>
  </si>
  <si>
    <t>/</t>
  </si>
  <si>
    <t>Control</t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</si>
  <si>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</si>
  <si>
    <t>Term</t>
  </si>
  <si>
    <t>Symbol</t>
  </si>
  <si>
    <t>Definition</t>
  </si>
  <si>
    <t>Numerical value</t>
  </si>
  <si>
    <t>Unit</t>
  </si>
  <si>
    <t>Step</t>
  </si>
  <si>
    <t>or</t>
  </si>
  <si>
    <t>-</t>
  </si>
  <si>
    <t>∙</t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</si>
  <si>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</si>
  <si>
    <t>a</t>
  </si>
  <si>
    <t>b</t>
  </si>
  <si>
    <t>c</t>
  </si>
  <si>
    <t>III. Cell counter</t>
  </si>
  <si>
    <t>d</t>
  </si>
  <si>
    <t>e</t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</si>
  <si>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</si>
  <si>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</si>
  <si>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</si>
  <si>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</si>
  <si>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</si>
  <si>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t xml:space="preserve">II. Cell suspension </t>
    </r>
    <r>
      <rPr>
        <b/>
        <sz val="11"/>
        <color theme="1"/>
        <rFont val="Cambria"/>
        <family val="1"/>
      </rPr>
      <t>σ</t>
    </r>
  </si>
  <si>
    <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</si>
  <si>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</si>
  <si>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</si>
  <si>
    <r>
      <t>V</t>
    </r>
    <r>
      <rPr>
        <vertAlign val="subscript"/>
        <sz val="11"/>
        <color theme="1"/>
        <rFont val="Calibri"/>
        <family val="2"/>
        <scheme val="minor"/>
      </rPr>
      <t>J</t>
    </r>
  </si>
  <si>
    <r>
      <rPr>
        <sz val="11"/>
        <color theme="1"/>
        <rFont val="Calibri"/>
        <family val="2"/>
      </rPr>
      <t>Δ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</si>
  <si>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</si>
  <si>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</si>
  <si>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</si>
  <si>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</si>
  <si>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</si>
  <si>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</si>
  <si>
    <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sz val="11"/>
        <color theme="1"/>
        <rFont val="Calibri"/>
        <family val="2"/>
        <scheme val="minor"/>
      </rPr>
      <t>-V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</si>
  <si>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ce,J</t>
    </r>
  </si>
  <si>
    <r>
      <t xml:space="preserve">volume added to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</si>
  <si>
    <t>volume of respirometric stock J</t>
  </si>
  <si>
    <r>
      <t xml:space="preserve">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</si>
  <si>
    <r>
      <t xml:space="preserve">subsample from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 xml:space="preserve"> for respirometry J</t>
    </r>
  </si>
  <si>
    <r>
      <t xml:space="preserve">subsample volume of stock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titrated into respirometer chamber</t>
    </r>
  </si>
  <si>
    <t>volume of cell suspension σ</t>
  </si>
  <si>
    <t>to</t>
  </si>
  <si>
    <r>
      <t xml:space="preserve">subsample from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 xml:space="preserve"> for cell counting with further dilution steps</t>
    </r>
  </si>
  <si>
    <r>
      <rPr>
        <sz val="11"/>
        <color theme="1"/>
        <rFont val="Calibri"/>
        <family val="2"/>
        <scheme val="minor"/>
      </rPr>
      <t xml:space="preserve">Dilution from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 xml:space="preserve"> to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.</t>
    </r>
  </si>
  <si>
    <r>
      <t xml:space="preserve">Dilution from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libri"/>
        <family val="2"/>
        <scheme val="minor"/>
      </rPr>
      <t xml:space="preserve"> to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>.</t>
    </r>
  </si>
  <si>
    <t>Dilutions</t>
  </si>
  <si>
    <t>Respirometric stock to respirometric chamber</t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</si>
  <si>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</si>
  <si>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</si>
  <si>
    <t>Total dilution</t>
  </si>
  <si>
    <r>
      <t>a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b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</si>
  <si>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</si>
  <si>
    <r>
      <t xml:space="preserve">Dilution from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libri"/>
        <family val="2"/>
        <scheme val="minor"/>
      </rPr>
      <t xml:space="preserve"> to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.</t>
    </r>
  </si>
  <si>
    <r>
      <t>If Δ</t>
    </r>
    <r>
      <rPr>
        <b/>
        <i/>
        <sz val="11"/>
        <color rgb="FFFF0000"/>
        <rFont val="Calibri"/>
        <family val="2"/>
        <scheme val="minor"/>
      </rPr>
      <t>V</t>
    </r>
    <r>
      <rPr>
        <b/>
        <vertAlign val="subscript"/>
        <sz val="11"/>
        <color rgb="FFFF0000"/>
        <rFont val="Calibri"/>
        <family val="2"/>
        <scheme val="minor"/>
      </rPr>
      <t>J</t>
    </r>
    <r>
      <rPr>
        <b/>
        <sz val="11"/>
        <color rgb="FFFF0000"/>
        <rFont val="Calibri"/>
        <family val="2"/>
        <scheme val="minor"/>
      </rPr>
      <t xml:space="preserve"> is negative: (1) increase acute </t>
    </r>
    <r>
      <rPr>
        <i/>
        <sz val="11"/>
        <color rgb="FFFF0000"/>
        <rFont val="Calibri"/>
        <family val="2"/>
        <scheme val="minor"/>
      </rPr>
      <t>V</t>
    </r>
    <r>
      <rPr>
        <b/>
        <vertAlign val="subscript"/>
        <sz val="11"/>
        <color rgb="FFFF0000"/>
        <rFont val="Calibri"/>
        <family val="2"/>
        <scheme val="minor"/>
      </rPr>
      <t>J.</t>
    </r>
    <r>
      <rPr>
        <b/>
        <i/>
        <vertAlign val="subscript"/>
        <sz val="11"/>
        <color rgb="FFFF0000"/>
        <rFont val="Calibri"/>
        <family val="2"/>
        <scheme val="minor"/>
      </rPr>
      <t>i</t>
    </r>
    <r>
      <rPr>
        <b/>
        <sz val="11"/>
        <color rgb="FFFF0000"/>
        <rFont val="Calibri"/>
        <family val="2"/>
        <scheme val="minor"/>
      </rPr>
      <t>; (2) decrease designed</t>
    </r>
    <r>
      <rPr>
        <sz val="11"/>
        <color rgb="FFFF0000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V</t>
    </r>
    <r>
      <rPr>
        <vertAlign val="subscript"/>
        <sz val="11"/>
        <color rgb="FFFF0000"/>
        <rFont val="Cambria"/>
        <family val="1"/>
      </rPr>
      <t>σ</t>
    </r>
    <r>
      <rPr>
        <b/>
        <sz val="11"/>
        <color rgb="FFFF0000"/>
        <rFont val="Calibri"/>
        <family val="2"/>
        <scheme val="minor"/>
      </rPr>
      <t>.</t>
    </r>
  </si>
  <si>
    <t>I. Respirometric settings</t>
  </si>
  <si>
    <r>
      <t xml:space="preserve">cell harvest; 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</si>
  <si>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t>volume of cell suspension σ; from pre-experimental concept</t>
  </si>
  <si>
    <t>IV. Cell suspension J, respirometric stock</t>
  </si>
  <si>
    <t>Edit</t>
  </si>
  <si>
    <r>
      <t>V</t>
    </r>
    <r>
      <rPr>
        <i/>
        <vertAlign val="superscript"/>
        <sz val="11"/>
        <color theme="1"/>
        <rFont val="Calibri"/>
        <family val="2"/>
        <scheme val="minor"/>
      </rPr>
      <t>#</t>
    </r>
  </si>
  <si>
    <t>V</t>
  </si>
  <si>
    <r>
      <t xml:space="preserve">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perscript"/>
        <sz val="11"/>
        <color theme="1"/>
        <rFont val="Calibri"/>
        <family val="2"/>
        <scheme val="minor"/>
      </rPr>
      <t>#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</si>
  <si>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</t>
    </r>
    <r>
      <rPr>
        <vertAlign val="superscript"/>
        <sz val="11"/>
        <color theme="1"/>
        <rFont val="Calibri"/>
        <family val="2"/>
        <scheme val="minor"/>
      </rPr>
      <t>#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</si>
  <si>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perscript"/>
        <sz val="11"/>
        <color theme="1"/>
        <rFont val="Calibri"/>
        <family val="2"/>
        <scheme val="minor"/>
      </rPr>
      <t>#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</si>
  <si>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perscript"/>
        <sz val="11"/>
        <color theme="1"/>
        <rFont val="Calibri"/>
        <family val="2"/>
        <scheme val="minor"/>
      </rPr>
      <t>#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</si>
  <si>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r>
      <t>V</t>
    </r>
    <r>
      <rPr>
        <vertAlign val="superscript"/>
        <sz val="11"/>
        <color theme="1"/>
        <rFont val="Calibri"/>
        <family val="2"/>
        <scheme val="minor"/>
      </rPr>
      <t>#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</si>
  <si>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t>experimental chamber volume (system)</t>
  </si>
  <si>
    <t>volume of stopper capillary</t>
  </si>
  <si>
    <r>
      <t>V</t>
    </r>
    <r>
      <rPr>
        <vertAlign val="subscript"/>
        <sz val="11"/>
        <color theme="1"/>
        <rFont val="Calibri"/>
        <family val="2"/>
        <scheme val="minor"/>
      </rPr>
      <t>stc</t>
    </r>
  </si>
  <si>
    <t>+</t>
  </si>
  <si>
    <r>
      <rPr>
        <sz val="11"/>
        <color theme="1"/>
        <rFont val="Calibri"/>
        <family val="2"/>
      </rPr>
      <t>Σ</t>
    </r>
    <r>
      <rPr>
        <i/>
        <sz val="11"/>
        <color theme="1"/>
        <rFont val="Calibri"/>
        <family val="2"/>
      </rPr>
      <t>V</t>
    </r>
    <r>
      <rPr>
        <i/>
        <vertAlign val="subscript"/>
        <sz val="11"/>
        <color theme="1"/>
        <rFont val="Calibri Light"/>
        <family val="2"/>
      </rPr>
      <t>i</t>
    </r>
    <r>
      <rPr>
        <vertAlign val="subscript"/>
        <sz val="11"/>
        <color theme="1"/>
        <rFont val="Calibri Light"/>
        <family val="2"/>
      </rPr>
      <t>→</t>
    </r>
    <r>
      <rPr>
        <i/>
        <vertAlign val="subscript"/>
        <sz val="11"/>
        <color theme="1"/>
        <rFont val="Calibri Light"/>
        <family val="2"/>
      </rPr>
      <t>j</t>
    </r>
  </si>
  <si>
    <t>Sum</t>
  </si>
  <si>
    <r>
      <t xml:space="preserve">sum of volumes sampled from chamber </t>
    </r>
    <r>
      <rPr>
        <i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before closing</t>
    </r>
  </si>
  <si>
    <r>
      <t>V</t>
    </r>
    <r>
      <rPr>
        <vertAlign val="subscript"/>
        <sz val="11"/>
        <color theme="1"/>
        <rFont val="Calibri"/>
        <family val="2"/>
      </rPr>
      <t>exc</t>
    </r>
    <r>
      <rPr>
        <i/>
        <sz val="11"/>
        <color theme="1"/>
        <rFont val="Calibri"/>
        <family val="2"/>
      </rPr>
      <t xml:space="preserve"> </t>
    </r>
  </si>
  <si>
    <r>
      <rPr>
        <sz val="11"/>
        <color theme="1"/>
        <rFont val="Calibri"/>
        <family val="2"/>
      </rPr>
      <t>Σ</t>
    </r>
    <r>
      <rPr>
        <i/>
        <sz val="11"/>
        <color theme="1"/>
        <rFont val="Calibri"/>
        <family val="2"/>
      </rPr>
      <t>V</t>
    </r>
    <r>
      <rPr>
        <i/>
        <vertAlign val="subscript"/>
        <sz val="11"/>
        <color theme="1"/>
        <rFont val="Calibri Light"/>
        <family val="2"/>
      </rPr>
      <t>i</t>
    </r>
    <r>
      <rPr>
        <vertAlign val="subscript"/>
        <sz val="11"/>
        <color theme="1"/>
        <rFont val="Calibri Light"/>
        <family val="2"/>
      </rPr>
      <t>→</t>
    </r>
    <r>
      <rPr>
        <i/>
        <vertAlign val="subscript"/>
        <sz val="11"/>
        <color theme="1"/>
        <rFont val="Calibri Light"/>
        <family val="2"/>
      </rPr>
      <t>j</t>
    </r>
    <r>
      <rPr>
        <sz val="11"/>
        <color theme="1"/>
        <rFont val="Calibri"/>
        <family val="2"/>
      </rPr>
      <t xml:space="preserve">(max) + </t>
    </r>
    <r>
      <rPr>
        <i/>
        <sz val="11"/>
        <color theme="1"/>
        <rFont val="Calibri"/>
        <family val="2"/>
      </rPr>
      <t>V</t>
    </r>
    <r>
      <rPr>
        <vertAlign val="subscript"/>
        <sz val="11"/>
        <color theme="1"/>
        <rFont val="Calibri"/>
        <family val="2"/>
      </rPr>
      <t>exc</t>
    </r>
  </si>
  <si>
    <t>Work-flow</t>
  </si>
  <si>
    <r>
      <t xml:space="preserve">max. volume that may be sampled from chamber </t>
    </r>
    <r>
      <rPr>
        <i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before closing</t>
    </r>
  </si>
  <si>
    <t>total volume in open chamber after addition of cell suspension J</t>
  </si>
  <si>
    <r>
      <t xml:space="preserve">subsample volume of stock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pipetted into open respirometer chamber</t>
    </r>
  </si>
  <si>
    <t xml:space="preserve">  Sequence of chamber-volumes</t>
  </si>
  <si>
    <r>
      <t xml:space="preserve">closed chamber with respiration medium, measurement of </t>
    </r>
    <r>
      <rPr>
        <i/>
        <sz val="11"/>
        <color theme="1"/>
        <rFont val="Calibri"/>
        <family val="2"/>
        <scheme val="minor"/>
      </rPr>
      <t>J</t>
    </r>
    <r>
      <rPr>
        <vertAlign val="subscript"/>
        <sz val="11"/>
        <color theme="1"/>
        <rFont val="Calibri"/>
        <family val="2"/>
        <scheme val="minor"/>
      </rPr>
      <t>O2</t>
    </r>
    <r>
      <rPr>
        <sz val="11"/>
        <color theme="1"/>
        <rFont val="Calibri"/>
        <family val="2"/>
        <scheme val="minor"/>
      </rPr>
      <t>°</t>
    </r>
  </si>
  <si>
    <r>
      <t>V</t>
    </r>
    <r>
      <rPr>
        <sz val="11"/>
        <color theme="1"/>
        <rFont val="Calibri"/>
        <family val="2"/>
        <scheme val="minor"/>
      </rPr>
      <t>'</t>
    </r>
  </si>
  <si>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+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stc</t>
    </r>
  </si>
  <si>
    <r>
      <t xml:space="preserve">stopper removed (open chamber),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stc</t>
    </r>
    <r>
      <rPr>
        <sz val="11"/>
        <color theme="1"/>
        <rFont val="Calibri"/>
        <family val="2"/>
        <scheme val="minor"/>
      </rPr>
      <t xml:space="preserve"> is drawn into chamber</t>
    </r>
  </si>
  <si>
    <r>
      <t>V</t>
    </r>
    <r>
      <rPr>
        <vertAlign val="subscript"/>
        <sz val="11"/>
        <color theme="1"/>
        <rFont val="Calibri"/>
        <family val="2"/>
        <scheme val="minor"/>
      </rPr>
      <t>J.</t>
    </r>
    <r>
      <rPr>
        <i/>
        <vertAlign val="subscript"/>
        <sz val="11"/>
        <color theme="1"/>
        <rFont val="Calibri"/>
        <family val="2"/>
        <scheme val="minor"/>
      </rPr>
      <t xml:space="preserve">i </t>
    </r>
    <r>
      <rPr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</rPr>
      <t>Σ</t>
    </r>
    <r>
      <rPr>
        <i/>
        <sz val="11"/>
        <color theme="1"/>
        <rFont val="Calibri"/>
        <family val="2"/>
        <scheme val="minor"/>
      </rPr>
      <t>V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vertAlign val="subscript"/>
        <sz val="11"/>
        <color theme="1"/>
        <rFont val="Cambria"/>
        <family val="1"/>
      </rPr>
      <t>→</t>
    </r>
    <r>
      <rPr>
        <i/>
        <vertAlign val="subscript"/>
        <sz val="9.35"/>
        <color theme="1"/>
        <rFont val="Calibri"/>
        <family val="2"/>
      </rPr>
      <t xml:space="preserve">j </t>
    </r>
    <r>
      <rPr>
        <sz val="11"/>
        <color theme="1"/>
        <rFont val="Calibri"/>
        <family val="2"/>
        <scheme val="minor"/>
      </rPr>
      <t xml:space="preserve">-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exc</t>
    </r>
  </si>
  <si>
    <r>
      <t>V</t>
    </r>
    <r>
      <rPr>
        <sz val="11"/>
        <color theme="1"/>
        <rFont val="Calibri"/>
        <family val="2"/>
        <scheme val="minor"/>
      </rPr>
      <t>'</t>
    </r>
    <r>
      <rPr>
        <i/>
        <sz val="11"/>
        <color theme="1"/>
        <rFont val="Calibri"/>
        <family val="2"/>
        <scheme val="minor"/>
      </rPr>
      <t>'</t>
    </r>
  </si>
  <si>
    <r>
      <t>V</t>
    </r>
    <r>
      <rPr>
        <sz val="11"/>
        <color theme="1"/>
        <rFont val="Calibri"/>
        <family val="2"/>
        <scheme val="minor"/>
      </rPr>
      <t>'' +</t>
    </r>
    <r>
      <rPr>
        <i/>
        <sz val="11"/>
        <color theme="1"/>
        <rFont val="Calibri"/>
        <family val="2"/>
        <scheme val="minor"/>
      </rPr>
      <t xml:space="preserve"> 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</si>
  <si>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t>volume in open chamber after subsampling cell suspension from chamber</t>
  </si>
  <si>
    <r>
      <t>V</t>
    </r>
    <r>
      <rPr>
        <sz val="11"/>
        <color theme="1"/>
        <rFont val="Calibri"/>
        <family val="2"/>
        <scheme val="minor"/>
      </rPr>
      <t>'</t>
    </r>
    <r>
      <rPr>
        <i/>
        <sz val="11"/>
        <color theme="1"/>
        <rFont val="Calibri"/>
        <family val="2"/>
        <scheme val="minor"/>
      </rPr>
      <t>''</t>
    </r>
  </si>
  <si>
    <r>
      <t>V</t>
    </r>
    <r>
      <rPr>
        <vertAlign val="superscript"/>
        <sz val="11"/>
        <color theme="1"/>
        <rFont val="Calibri"/>
        <family val="2"/>
        <scheme val="minor"/>
      </rPr>
      <t>#</t>
    </r>
    <r>
      <rPr>
        <i/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</rPr>
      <t>Σ</t>
    </r>
    <r>
      <rPr>
        <i/>
        <sz val="11"/>
        <color theme="1"/>
        <rFont val="Calibri"/>
        <family val="2"/>
        <scheme val="minor"/>
      </rPr>
      <t>V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vertAlign val="subscript"/>
        <sz val="11"/>
        <color theme="1"/>
        <rFont val="Cambria"/>
        <family val="1"/>
      </rPr>
      <t>→</t>
    </r>
    <r>
      <rPr>
        <i/>
        <vertAlign val="subscript"/>
        <sz val="9.35"/>
        <color theme="1"/>
        <rFont val="Calibri"/>
        <family val="2"/>
      </rPr>
      <t>j</t>
    </r>
  </si>
  <si>
    <t xml:space="preserve">chamber closed, filling the stopper capillary and expelling excess volume </t>
  </si>
  <si>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''' -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stc</t>
    </r>
    <r>
      <rPr>
        <sz val="11"/>
        <color theme="1"/>
        <rFont val="Calibri"/>
        <family val="2"/>
        <scheme val="minor"/>
      </rPr>
      <t xml:space="preserve"> -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exc</t>
    </r>
  </si>
  <si>
    <r>
      <t xml:space="preserve">2. Adjust to modify </t>
    </r>
    <r>
      <rPr>
        <i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,O2</t>
    </r>
    <r>
      <rPr>
        <sz val="11"/>
        <color theme="1"/>
        <rFont val="Calibri"/>
        <family val="2"/>
        <scheme val="minor"/>
      </rPr>
      <t xml:space="preserve">, which increases with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.</t>
    </r>
  </si>
  <si>
    <t>4'</t>
  </si>
  <si>
    <t>6'</t>
  </si>
  <si>
    <t>cell concentration in experimental chamber</t>
  </si>
  <si>
    <r>
      <t xml:space="preserve">cell concentration in respirometric stock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</si>
  <si>
    <r>
      <t xml:space="preserve">Must not be less than </t>
    </r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'.</t>
    </r>
  </si>
  <si>
    <t>Experimental chamber volume.</t>
  </si>
  <si>
    <t>Experimental chamber volume + dead volume from stopper capillary.</t>
  </si>
  <si>
    <r>
      <rPr>
        <b/>
        <sz val="11"/>
        <color theme="1"/>
        <rFont val="Calibri"/>
        <family val="2"/>
        <scheme val="minor"/>
      </rPr>
      <t>Comments</t>
    </r>
    <r>
      <rPr>
        <sz val="11"/>
        <color theme="1"/>
        <rFont val="Calibri"/>
        <family val="2"/>
        <scheme val="minor"/>
      </rPr>
      <t xml:space="preserve"> (the term </t>
    </r>
    <r>
      <rPr>
        <i/>
        <sz val="11"/>
        <color theme="1"/>
        <rFont val="Calibri"/>
        <family val="2"/>
        <scheme val="minor"/>
      </rPr>
      <t>cell concentration</t>
    </r>
    <r>
      <rPr>
        <sz val="11"/>
        <color theme="1"/>
        <rFont val="Calibri"/>
        <family val="2"/>
        <scheme val="minor"/>
      </rPr>
      <t xml:space="preserve"> is used for </t>
    </r>
    <r>
      <rPr>
        <i/>
        <sz val="11"/>
        <color theme="1"/>
        <rFont val="Calibri"/>
        <family val="2"/>
        <scheme val="minor"/>
      </rPr>
      <t>cell-count concentration</t>
    </r>
    <r>
      <rPr>
        <sz val="11"/>
        <color theme="1"/>
        <rFont val="Calibri"/>
        <family val="2"/>
        <scheme val="minor"/>
      </rPr>
      <t>)</t>
    </r>
  </si>
  <si>
    <r>
      <t xml:space="preserve">calculated cell harvest; 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</si>
  <si>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t xml:space="preserve">calculated cell concentration in cell suspension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 xml:space="preserve"> and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</si>
  <si>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t xml:space="preserve">to calculate cell count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mbria"/>
        <family val="1"/>
      </rPr>
      <t xml:space="preserve"> in harvest</t>
    </r>
  </si>
  <si>
    <t>Ia. Edit</t>
  </si>
  <si>
    <t xml:space="preserve">or I.b </t>
  </si>
  <si>
    <t>II. Edit</t>
  </si>
  <si>
    <t>III. Edit</t>
  </si>
  <si>
    <r>
      <t xml:space="preserve">cell suspension volumes </t>
    </r>
    <r>
      <rPr>
        <b/>
        <sz val="11"/>
        <color theme="1"/>
        <rFont val="Cambria"/>
        <family val="1"/>
      </rPr>
      <t>σ</t>
    </r>
  </si>
  <si>
    <t>excess volume of cell suspension wasted in stopper receptacle</t>
  </si>
  <si>
    <r>
      <t xml:space="preserve">determined cell concentration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</si>
  <si>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t xml:space="preserve">Cell concentration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 xml:space="preserve"> calculated from cell counter and respective dilutions.</t>
    </r>
  </si>
  <si>
    <r>
      <t xml:space="preserve">3. Select </t>
    </r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of 0.5-mL or 2.0-mL O2k-chamber.</t>
    </r>
  </si>
  <si>
    <r>
      <t xml:space="preserve">4. Select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stc</t>
    </r>
    <r>
      <rPr>
        <sz val="11"/>
        <color theme="1"/>
        <rFont val="Calibri"/>
        <family val="2"/>
        <scheme val="minor"/>
      </rPr>
      <t xml:space="preserve"> of 0.5-mL or 2.0-mL O2k-chamber.</t>
    </r>
  </si>
  <si>
    <r>
      <t xml:space="preserve">volume added to </t>
    </r>
    <r>
      <rPr>
        <i/>
        <sz val="11"/>
        <color rgb="FFFF0000"/>
        <rFont val="Calibri"/>
        <family val="2"/>
        <scheme val="minor"/>
      </rPr>
      <t>V</t>
    </r>
    <r>
      <rPr>
        <vertAlign val="subscript"/>
        <sz val="11"/>
        <color rgb="FFFF0000"/>
        <rFont val="Calibri"/>
        <family val="2"/>
        <scheme val="minor"/>
      </rPr>
      <t>σ</t>
    </r>
    <r>
      <rPr>
        <vertAlign val="subscript"/>
        <sz val="11"/>
        <color rgb="FFFF0000"/>
        <rFont val="Cambria"/>
        <family val="1"/>
      </rPr>
      <t>→</t>
    </r>
    <r>
      <rPr>
        <vertAlign val="subscript"/>
        <sz val="11"/>
        <color rgb="FFFF0000"/>
        <rFont val="Calibri"/>
        <family val="2"/>
        <scheme val="minor"/>
      </rPr>
      <t>J</t>
    </r>
  </si>
  <si>
    <r>
      <rPr>
        <sz val="11"/>
        <color rgb="FFFF0000"/>
        <rFont val="Calibri"/>
        <family val="2"/>
      </rPr>
      <t>Δ</t>
    </r>
    <r>
      <rPr>
        <i/>
        <sz val="11"/>
        <color rgb="FFFF0000"/>
        <rFont val="Calibri"/>
        <family val="2"/>
        <scheme val="minor"/>
      </rPr>
      <t>V</t>
    </r>
    <r>
      <rPr>
        <vertAlign val="subscript"/>
        <sz val="11"/>
        <color rgb="FFFF0000"/>
        <rFont val="Calibri"/>
        <family val="2"/>
        <scheme val="minor"/>
      </rPr>
      <t>J</t>
    </r>
  </si>
  <si>
    <r>
      <t>5. Set at 0.1</t>
    </r>
    <r>
      <rPr>
        <sz val="11"/>
        <color rgb="FF00B050"/>
        <rFont val="Calibri"/>
        <family val="2"/>
      </rPr>
      <t>∙</t>
    </r>
    <r>
      <rPr>
        <i/>
        <sz val="11"/>
        <color rgb="FF00B050"/>
        <rFont val="Calibri"/>
        <family val="2"/>
      </rPr>
      <t>V</t>
    </r>
    <r>
      <rPr>
        <sz val="11"/>
        <color rgb="FF00B050"/>
        <rFont val="Calibri"/>
        <family val="2"/>
      </rPr>
      <t xml:space="preserve">; </t>
    </r>
    <r>
      <rPr>
        <sz val="11"/>
        <color rgb="FFFF0000"/>
        <rFont val="Calibri"/>
        <family val="2"/>
      </rPr>
      <t>i</t>
    </r>
    <r>
      <rPr>
        <sz val="11"/>
        <color rgb="FFFF0000"/>
        <rFont val="Calibri"/>
        <family val="2"/>
        <scheme val="minor"/>
      </rPr>
      <t xml:space="preserve">ncrease </t>
    </r>
    <r>
      <rPr>
        <i/>
        <sz val="11"/>
        <color rgb="FFFF0000"/>
        <rFont val="Calibri"/>
        <family val="2"/>
        <scheme val="minor"/>
      </rPr>
      <t>V</t>
    </r>
    <r>
      <rPr>
        <vertAlign val="subscript"/>
        <sz val="11"/>
        <color rgb="FFFF0000"/>
        <rFont val="Calibri"/>
        <family val="2"/>
        <scheme val="minor"/>
      </rPr>
      <t>J.</t>
    </r>
    <r>
      <rPr>
        <i/>
        <vertAlign val="subscript"/>
        <sz val="11"/>
        <color rgb="FFFF0000"/>
        <rFont val="Calibri"/>
        <family val="2"/>
        <scheme val="minor"/>
      </rPr>
      <t>i</t>
    </r>
    <r>
      <rPr>
        <sz val="11"/>
        <color rgb="FFFF0000"/>
        <rFont val="Calibri"/>
        <family val="2"/>
        <scheme val="minor"/>
      </rPr>
      <t xml:space="preserve"> if Δ</t>
    </r>
    <r>
      <rPr>
        <i/>
        <sz val="11"/>
        <color rgb="FFFF0000"/>
        <rFont val="Calibri"/>
        <family val="2"/>
        <scheme val="minor"/>
      </rPr>
      <t>V</t>
    </r>
    <r>
      <rPr>
        <vertAlign val="subscript"/>
        <sz val="11"/>
        <color rgb="FFFF0000"/>
        <rFont val="Calibri"/>
        <family val="2"/>
        <scheme val="minor"/>
      </rPr>
      <t>J</t>
    </r>
    <r>
      <rPr>
        <sz val="11"/>
        <color rgb="FFFF0000"/>
        <rFont val="Calibri"/>
        <family val="2"/>
        <scheme val="minor"/>
      </rPr>
      <t xml:space="preserve"> is negative</t>
    </r>
    <r>
      <rPr>
        <sz val="11"/>
        <color rgb="FF00B050"/>
        <rFont val="Calibri"/>
        <family val="2"/>
        <scheme val="minor"/>
      </rPr>
      <t>.</t>
    </r>
  </si>
  <si>
    <t>7. Not including any volumes sampled at the end of respirometry.</t>
  </si>
  <si>
    <t>8. Excess volume expelled into stopper receptacle.</t>
  </si>
  <si>
    <t>10. This step may be omitted if cell harvest is highly predictable.</t>
  </si>
  <si>
    <r>
      <t xml:space="preserve">max. number of technical </t>
    </r>
    <r>
      <rPr>
        <i/>
        <sz val="11"/>
        <color theme="1"/>
        <rFont val="Calibri"/>
        <family val="2"/>
        <scheme val="minor"/>
      </rPr>
      <t>J</t>
    </r>
    <r>
      <rPr>
        <vertAlign val="subscript"/>
        <sz val="11"/>
        <color theme="1"/>
        <rFont val="Calibri"/>
        <family val="2"/>
        <scheme val="minor"/>
      </rPr>
      <t>O2</t>
    </r>
    <r>
      <rPr>
        <sz val="11"/>
        <color theme="1"/>
        <rFont val="Calibri"/>
        <family val="2"/>
        <scheme val="minor"/>
      </rPr>
      <t xml:space="preserve"> repeats</t>
    </r>
  </si>
  <si>
    <r>
      <t xml:space="preserve">11. Edit if less than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mbria"/>
        <family val="1"/>
      </rPr>
      <t>σ</t>
    </r>
    <r>
      <rPr>
        <sz val="9.35"/>
        <color theme="1"/>
        <rFont val="Cambria"/>
        <family val="1"/>
      </rPr>
      <t>-</t>
    </r>
    <r>
      <rPr>
        <i/>
        <sz val="11"/>
        <color theme="1"/>
        <rFont val="Cambria"/>
        <family val="1"/>
      </rPr>
      <t>V</t>
    </r>
    <r>
      <rPr>
        <vertAlign val="subscript"/>
        <sz val="11"/>
        <color theme="1"/>
        <rFont val="Cambria"/>
        <family val="1"/>
      </rPr>
      <t>σ→N</t>
    </r>
    <r>
      <rPr>
        <sz val="11"/>
        <color theme="1"/>
        <rFont val="Cambria"/>
        <family val="1"/>
      </rPr>
      <t xml:space="preserve"> is used for J .</t>
    </r>
  </si>
  <si>
    <t>volume of respiration medium removed from chamber before adding cells</t>
  </si>
  <si>
    <t>Summary</t>
  </si>
  <si>
    <t>edit harvested cell count</t>
  </si>
  <si>
    <t>0.5-mL or 2.0-mL chamber</t>
  </si>
  <si>
    <t>Comments</t>
  </si>
  <si>
    <r>
      <t xml:space="preserve">cell count in cell-count subsample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σ→N</t>
    </r>
  </si>
  <si>
    <t>≧</t>
  </si>
  <si>
    <t>6. Not including any volumes sampled at the end of respirometry.</t>
  </si>
  <si>
    <t>7. Excess volume expelled into stopper receptacle.</t>
  </si>
  <si>
    <t>8. Complete replacement requires indicated minimum addition or higher.</t>
  </si>
  <si>
    <t>edit minimum harvested cell count</t>
  </si>
  <si>
    <t>1b. Edit actual cell count.</t>
  </si>
  <si>
    <r>
      <t xml:space="preserve">determined cell harvest; total 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</si>
  <si>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*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</si>
  <si>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ce,σ*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σ*</t>
    </r>
  </si>
  <si>
    <r>
      <t xml:space="preserve">9. Based on minimum cell harvest in line 7 to plan maximum </t>
    </r>
    <r>
      <rPr>
        <i/>
        <sz val="11"/>
        <color rgb="FF00CCFF"/>
        <rFont val="Calibri"/>
        <family val="2"/>
        <scheme val="minor"/>
      </rPr>
      <t>V</t>
    </r>
    <r>
      <rPr>
        <vertAlign val="subscript"/>
        <sz val="11"/>
        <color rgb="FF00CCFF"/>
        <rFont val="Cambria"/>
        <family val="1"/>
      </rPr>
      <t>σ</t>
    </r>
    <r>
      <rPr>
        <sz val="11"/>
        <color rgb="FF00CCFF"/>
        <rFont val="Calibri"/>
        <family val="2"/>
        <scheme val="minor"/>
      </rPr>
      <t>.</t>
    </r>
  </si>
  <si>
    <r>
      <t xml:space="preserve">modelled minimum cell harvest; total 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</si>
  <si>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sz val="11"/>
        <color theme="1"/>
        <rFont val="Calibri"/>
        <family val="2"/>
        <scheme val="minor"/>
      </rPr>
      <t xml:space="preserve"> - V</t>
    </r>
    <r>
      <rPr>
        <vertAlign val="subscript"/>
        <sz val="11"/>
        <color theme="1"/>
        <rFont val="Calibri Light"/>
        <family val="2"/>
      </rPr>
      <t>σ</t>
    </r>
    <r>
      <rPr>
        <i/>
        <vertAlign val="subscript"/>
        <sz val="11"/>
        <color theme="1"/>
        <rFont val="Calibri Light"/>
        <family val="2"/>
      </rPr>
      <t>→</t>
    </r>
    <r>
      <rPr>
        <vertAlign val="subscript"/>
        <sz val="11"/>
        <color theme="1"/>
        <rFont val="Calibri Light"/>
        <family val="2"/>
      </rPr>
      <t>J</t>
    </r>
  </si>
  <si>
    <r>
      <t>If Δ</t>
    </r>
    <r>
      <rPr>
        <b/>
        <i/>
        <sz val="11"/>
        <color rgb="FFFF0000"/>
        <rFont val="Calibri"/>
        <family val="2"/>
        <scheme val="minor"/>
      </rPr>
      <t>V</t>
    </r>
    <r>
      <rPr>
        <b/>
        <vertAlign val="subscript"/>
        <sz val="11"/>
        <color rgb="FFFF0000"/>
        <rFont val="Calibri"/>
        <family val="2"/>
        <scheme val="minor"/>
      </rPr>
      <t>J</t>
    </r>
    <r>
      <rPr>
        <b/>
        <sz val="11"/>
        <color rgb="FFFF0000"/>
        <rFont val="Calibri"/>
        <family val="2"/>
        <scheme val="minor"/>
      </rPr>
      <t xml:space="preserve"> is negative:  decrease designed</t>
    </r>
    <r>
      <rPr>
        <sz val="11"/>
        <color rgb="FFFF0000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N</t>
    </r>
    <r>
      <rPr>
        <i/>
        <vertAlign val="subscript"/>
        <sz val="11"/>
        <color rgb="FFFF0000"/>
        <rFont val="Calibri"/>
        <family val="2"/>
        <scheme val="minor"/>
      </rPr>
      <t>ce,</t>
    </r>
    <r>
      <rPr>
        <vertAlign val="subscript"/>
        <sz val="11"/>
        <color rgb="FFFF0000"/>
        <rFont val="Cambria"/>
        <family val="1"/>
      </rPr>
      <t>σ</t>
    </r>
    <r>
      <rPr>
        <b/>
        <sz val="11"/>
        <color rgb="FFFF0000"/>
        <rFont val="Calibri"/>
        <family val="2"/>
        <scheme val="minor"/>
      </rPr>
      <t>* (H7).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</si>
  <si>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*/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</si>
  <si>
    <r>
      <t>V</t>
    </r>
    <r>
      <rPr>
        <vertAlign val="subscript"/>
        <sz val="11"/>
        <rFont val="Calibri"/>
        <family val="2"/>
        <scheme val="minor"/>
      </rPr>
      <t>J</t>
    </r>
    <r>
      <rPr>
        <sz val="11"/>
        <rFont val="Calibri"/>
        <family val="2"/>
        <scheme val="minor"/>
      </rPr>
      <t xml:space="preserve"> -</t>
    </r>
    <r>
      <rPr>
        <i/>
        <sz val="11"/>
        <rFont val="Calibri"/>
        <family val="2"/>
        <scheme val="minor"/>
      </rPr>
      <t xml:space="preserve"> V</t>
    </r>
    <r>
      <rPr>
        <vertAlign val="subscript"/>
        <sz val="11"/>
        <rFont val="Calibri Light"/>
        <family val="2"/>
      </rPr>
      <t>σ</t>
    </r>
    <r>
      <rPr>
        <vertAlign val="subscript"/>
        <sz val="12.1"/>
        <rFont val="Calibri Light"/>
        <family val="2"/>
      </rPr>
      <t>→</t>
    </r>
    <r>
      <rPr>
        <vertAlign val="subscript"/>
        <sz val="13.3"/>
        <rFont val="Calibri Light"/>
        <family val="2"/>
      </rPr>
      <t>J</t>
    </r>
  </si>
  <si>
    <r>
      <t>V</t>
    </r>
    <r>
      <rPr>
        <i/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+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stc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</si>
  <si>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*/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</si>
  <si>
    <t>9. Maximize at minimum cell harvest.</t>
  </si>
  <si>
    <r>
      <t xml:space="preserve">targeted subsample volume of stock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titrated into respirometer chamber</t>
    </r>
  </si>
  <si>
    <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  <r>
      <rPr>
        <i/>
        <sz val="11"/>
        <color theme="1"/>
        <rFont val="Calibri"/>
        <family val="2"/>
        <scheme val="minor"/>
      </rPr>
      <t>*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</si>
  <si>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>*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</si>
  <si>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*/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>*</t>
    </r>
  </si>
  <si>
    <r>
      <t xml:space="preserve">minimum cell concentration in respirometric stock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mbria"/>
        <family val="1"/>
      </rPr>
      <t>σ</t>
    </r>
  </si>
  <si>
    <r>
      <t>C</t>
    </r>
    <r>
      <rPr>
        <i/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i/>
        <sz val="11"/>
        <color theme="1"/>
        <rFont val="Calibri"/>
        <family val="2"/>
      </rPr>
      <t xml:space="preserve">* =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perscript"/>
        <sz val="11"/>
        <color theme="1"/>
        <rFont val="Calibri"/>
        <family val="2"/>
        <scheme val="minor"/>
      </rPr>
      <t>#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  <r>
      <rPr>
        <sz val="11"/>
        <color theme="1"/>
        <rFont val="Calibri"/>
        <family val="2"/>
        <scheme val="minor"/>
      </rPr>
      <t>*</t>
    </r>
  </si>
  <si>
    <r>
      <t>C</t>
    </r>
    <r>
      <rPr>
        <i/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i/>
        <sz val="11"/>
        <color theme="1"/>
        <rFont val="Calibri"/>
        <family val="2"/>
      </rPr>
      <t xml:space="preserve"> =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perscript"/>
        <sz val="11"/>
        <color theme="1"/>
        <rFont val="Calibri"/>
        <family val="2"/>
        <scheme val="minor"/>
      </rPr>
      <t>#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</si>
  <si>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t>#</t>
  </si>
  <si>
    <r>
      <t xml:space="preserve">6. Compare with targeted  </t>
    </r>
    <r>
      <rPr>
        <i/>
        <sz val="11"/>
        <color rgb="FF00B050"/>
        <rFont val="Calibri"/>
        <family val="2"/>
        <scheme val="minor"/>
      </rPr>
      <t>V</t>
    </r>
    <r>
      <rPr>
        <vertAlign val="subscript"/>
        <sz val="11"/>
        <color rgb="FF00B050"/>
        <rFont val="Calibri"/>
        <family val="2"/>
        <scheme val="minor"/>
      </rPr>
      <t>J.i</t>
    </r>
    <r>
      <rPr>
        <sz val="11"/>
        <color rgb="FF00B050"/>
        <rFont val="Calibri"/>
        <family val="2"/>
        <scheme val="minor"/>
      </rPr>
      <t>.</t>
    </r>
  </si>
  <si>
    <r>
      <t>5. Set at 0.3</t>
    </r>
    <r>
      <rPr>
        <sz val="11"/>
        <color rgb="FF00B050"/>
        <rFont val="Calibri"/>
        <family val="2"/>
      </rPr>
      <t>∙</t>
    </r>
    <r>
      <rPr>
        <i/>
        <sz val="11"/>
        <color rgb="FF00B050"/>
        <rFont val="Calibri"/>
        <family val="2"/>
      </rPr>
      <t>V</t>
    </r>
    <r>
      <rPr>
        <sz val="11"/>
        <color rgb="FF00B050"/>
        <rFont val="Calibri"/>
        <family val="2"/>
        <scheme val="minor"/>
      </rPr>
      <t xml:space="preserve"> as the maximum expected </t>
    </r>
    <r>
      <rPr>
        <i/>
        <sz val="11"/>
        <color rgb="FF00B050"/>
        <rFont val="Calibri"/>
        <family val="2"/>
        <scheme val="minor"/>
      </rPr>
      <t>V</t>
    </r>
    <r>
      <rPr>
        <vertAlign val="subscript"/>
        <sz val="11"/>
        <color rgb="FF00B050"/>
        <rFont val="Calibri"/>
        <family val="2"/>
        <scheme val="minor"/>
      </rPr>
      <t>J.i</t>
    </r>
    <r>
      <rPr>
        <sz val="11"/>
        <color rgb="FF00B050"/>
        <rFont val="Calibri"/>
        <family val="2"/>
        <scheme val="minor"/>
      </rPr>
      <t xml:space="preserve"> = </t>
    </r>
    <r>
      <rPr>
        <i/>
        <sz val="11"/>
        <color rgb="FF00B050"/>
        <rFont val="Calibri"/>
        <family val="2"/>
        <scheme val="minor"/>
      </rPr>
      <t>V</t>
    </r>
    <r>
      <rPr>
        <vertAlign val="subscript"/>
        <sz val="11"/>
        <color rgb="FF00B050"/>
        <rFont val="Calibri Light"/>
        <family val="2"/>
      </rPr>
      <t>σ.</t>
    </r>
    <r>
      <rPr>
        <i/>
        <vertAlign val="subscript"/>
        <sz val="11"/>
        <color rgb="FF00B050"/>
        <rFont val="Calibri Light"/>
        <family val="2"/>
      </rPr>
      <t>i</t>
    </r>
    <r>
      <rPr>
        <sz val="11"/>
        <color rgb="FF00B050"/>
        <rFont val="Calibri"/>
        <family val="2"/>
      </rPr>
      <t>.</t>
    </r>
  </si>
  <si>
    <t>10. Smaller subsample volumes for cell counting should be evaluated.</t>
  </si>
  <si>
    <t>https://wiki.oroboros.at/index.php/Cell_count_and_normalization_in_HRR#1._Complete_replacement</t>
  </si>
  <si>
    <t xml:space="preserve">https://wiki.oroboros.at/index.php/Cell_count_and_normalization_in_HRR#2._Partial_replacement_with_Vout </t>
  </si>
  <si>
    <t>https://wiki.oroboros.at/index.php/Cell_count_and_normalization_in_HRR#3._Partial_replacement_with_variable_titration_volume</t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</si>
  <si>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mbria"/>
        <family val="1"/>
      </rPr>
      <t>σ→J</t>
    </r>
    <r>
      <rPr>
        <sz val="11"/>
        <color theme="1"/>
        <rFont val="Cambria"/>
        <family val="1"/>
      </rPr>
      <t xml:space="preserve"> </t>
    </r>
    <r>
      <rPr>
        <i/>
        <sz val="11"/>
        <color theme="1"/>
        <rFont val="Calibri"/>
        <family val="2"/>
      </rPr>
      <t xml:space="preserve">=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</si>
  <si>
    <t>Edit for PVR</t>
  </si>
  <si>
    <t>PVR O2k-Cell count - variable titration volume</t>
  </si>
  <si>
    <t>Edit for CVR</t>
  </si>
  <si>
    <t>CVR O2k-Cell count</t>
  </si>
  <si>
    <t>PVR O2k-Cell count</t>
  </si>
  <si>
    <t>5. O2k-chamber is completely emptied in CVR.</t>
  </si>
  <si>
    <r>
      <t xml:space="preserve">volume of respiration medium reduced by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out</t>
    </r>
    <r>
      <rPr>
        <sz val="11"/>
        <color theme="1"/>
        <rFont val="Calibri"/>
        <family val="2"/>
        <scheme val="minor"/>
      </rPr>
      <t>, reducing dilution of cells</t>
    </r>
  </si>
  <si>
    <r>
      <t>V</t>
    </r>
    <r>
      <rPr>
        <vertAlign val="subscript"/>
        <sz val="11"/>
        <color theme="1"/>
        <rFont val="Calibri"/>
        <family val="2"/>
        <scheme val="minor"/>
      </rPr>
      <t>out</t>
    </r>
  </si>
  <si>
    <r>
      <t>V</t>
    </r>
    <r>
      <rPr>
        <vertAlign val="subscript"/>
        <sz val="11"/>
        <rFont val="Calibri"/>
        <family val="2"/>
        <scheme val="minor"/>
      </rPr>
      <t>out</t>
    </r>
  </si>
  <si>
    <r>
      <t>V</t>
    </r>
    <r>
      <rPr>
        <vertAlign val="subscript"/>
        <sz val="11"/>
        <color rgb="FFFF0000"/>
        <rFont val="Calibri"/>
        <family val="2"/>
        <scheme val="minor"/>
      </rPr>
      <t>out</t>
    </r>
  </si>
  <si>
    <r>
      <t xml:space="preserve">If </t>
    </r>
    <r>
      <rPr>
        <b/>
        <i/>
        <sz val="11"/>
        <color rgb="FFFF0000"/>
        <rFont val="Calibri"/>
        <family val="2"/>
        <scheme val="minor"/>
      </rPr>
      <t>V</t>
    </r>
    <r>
      <rPr>
        <b/>
        <vertAlign val="subscript"/>
        <sz val="11"/>
        <color rgb="FFFF0000"/>
        <rFont val="Calibri"/>
        <family val="2"/>
        <scheme val="minor"/>
      </rPr>
      <t>out</t>
    </r>
    <r>
      <rPr>
        <b/>
        <sz val="11"/>
        <color rgb="FFFF0000"/>
        <rFont val="Calibri"/>
        <family val="2"/>
        <scheme val="minor"/>
      </rPr>
      <t xml:space="preserve"> is negative: (1) decrease </t>
    </r>
    <r>
      <rPr>
        <i/>
        <sz val="11"/>
        <color rgb="FFFF0000"/>
        <rFont val="Calibri"/>
        <family val="2"/>
        <scheme val="minor"/>
      </rPr>
      <t>V</t>
    </r>
    <r>
      <rPr>
        <b/>
        <vertAlign val="subscript"/>
        <sz val="11"/>
        <color rgb="FFFF0000"/>
        <rFont val="Calibri"/>
        <family val="2"/>
        <scheme val="minor"/>
      </rPr>
      <t>exc</t>
    </r>
    <r>
      <rPr>
        <b/>
        <sz val="11"/>
        <color rgb="FFFF0000"/>
        <rFont val="Calibri"/>
        <family val="2"/>
        <scheme val="minor"/>
      </rPr>
      <t xml:space="preserve">; (2) decrease </t>
    </r>
    <r>
      <rPr>
        <sz val="11"/>
        <color rgb="FFFF0000"/>
        <rFont val="Calibri"/>
        <family val="2"/>
      </rPr>
      <t>Σ</t>
    </r>
    <r>
      <rPr>
        <i/>
        <sz val="11"/>
        <color rgb="FFFF0000"/>
        <rFont val="Calibri"/>
        <family val="2"/>
        <scheme val="minor"/>
      </rPr>
      <t>V</t>
    </r>
    <r>
      <rPr>
        <i/>
        <vertAlign val="subscript"/>
        <sz val="11"/>
        <color rgb="FFFF0000"/>
        <rFont val="Cambria"/>
        <family val="1"/>
      </rPr>
      <t>i</t>
    </r>
    <r>
      <rPr>
        <vertAlign val="subscript"/>
        <sz val="11"/>
        <color rgb="FFFF0000"/>
        <rFont val="Cambria"/>
        <family val="1"/>
      </rPr>
      <t>→</t>
    </r>
    <r>
      <rPr>
        <i/>
        <vertAlign val="subscript"/>
        <sz val="9.35"/>
        <color rgb="FFFF0000"/>
        <rFont val="Cambria"/>
        <family val="1"/>
      </rPr>
      <t>j</t>
    </r>
    <r>
      <rPr>
        <sz val="11"/>
        <color rgb="FFFF0000"/>
        <rFont val="Calibri"/>
        <family val="2"/>
        <scheme val="minor"/>
      </rPr>
      <t>.</t>
    </r>
  </si>
  <si>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+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stc</t>
    </r>
    <r>
      <rPr>
        <sz val="11"/>
        <color theme="1"/>
        <rFont val="Calibri"/>
        <family val="2"/>
        <scheme val="minor"/>
      </rPr>
      <t xml:space="preserve"> - </t>
    </r>
    <r>
      <rPr>
        <i/>
        <sz val="11"/>
        <color theme="1"/>
        <rFont val="Calibri"/>
        <family val="2"/>
      </rPr>
      <t>V</t>
    </r>
    <r>
      <rPr>
        <vertAlign val="subscript"/>
        <sz val="11"/>
        <color theme="1"/>
        <rFont val="Calibri"/>
        <family val="2"/>
      </rPr>
      <t>out</t>
    </r>
    <r>
      <rPr>
        <sz val="11"/>
        <color theme="1"/>
        <rFont val="Calibri"/>
        <family val="2"/>
        <scheme val="minor"/>
      </rPr>
      <t xml:space="preserve"> +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J,i</t>
    </r>
  </si>
  <si>
    <r>
      <t>V</t>
    </r>
    <r>
      <rPr>
        <sz val="11"/>
        <color theme="1"/>
        <rFont val="Calibri"/>
        <family val="2"/>
      </rPr>
      <t xml:space="preserve">' -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out</t>
    </r>
  </si>
  <si>
    <r>
      <rPr>
        <sz val="11"/>
        <color theme="1"/>
        <rFont val="Calibri"/>
        <family val="2"/>
      </rPr>
      <t>By definition Δ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= 0 mL.</t>
    </r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</si>
  <si>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</si>
  <si>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t>residual volume in J available for other assays</t>
  </si>
  <si>
    <r>
      <t>V</t>
    </r>
    <r>
      <rPr>
        <vertAlign val="subscript"/>
        <sz val="11"/>
        <color theme="1"/>
        <rFont val="Calibri Light"/>
        <family val="2"/>
      </rPr>
      <t>J→res</t>
    </r>
  </si>
  <si>
    <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-</t>
    </r>
    <r>
      <rPr>
        <i/>
        <sz val="11"/>
        <color theme="1"/>
        <rFont val="Calibri"/>
        <family val="2"/>
        <scheme val="minor"/>
      </rPr>
      <t xml:space="preserve"> n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</si>
  <si>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ce,J</t>
    </r>
    <r>
      <rPr>
        <vertAlign val="subscript"/>
        <sz val="11"/>
        <color theme="1"/>
        <rFont val="Cambria"/>
        <family val="1"/>
      </rPr>
      <t>→res</t>
    </r>
  </si>
  <si>
    <r>
      <t>C</t>
    </r>
    <r>
      <rPr>
        <vertAlign val="subscript"/>
        <sz val="11"/>
        <color theme="1"/>
        <rFont val="Calibri"/>
        <family val="2"/>
      </rPr>
      <t>ce,J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</rPr>
      <t>V</t>
    </r>
    <r>
      <rPr>
        <vertAlign val="subscript"/>
        <sz val="11"/>
        <color theme="1"/>
        <rFont val="Calibri Light"/>
        <family val="2"/>
      </rPr>
      <t>J→res</t>
    </r>
  </si>
  <si>
    <t>Respirometric stock to respirometric chamber (1 by definition in CVR)</t>
  </si>
  <si>
    <t>First cell suspension to respirometric stock (1 by definition in PVR variable titration)</t>
  </si>
  <si>
    <r>
      <t>Total dilution (=</t>
    </r>
    <r>
      <rPr>
        <i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in PVR variable titration)</t>
    </r>
  </si>
  <si>
    <r>
      <t>cell concentration in respirometric stock (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 xml:space="preserve"> in PVR variable titration)</t>
    </r>
  </si>
  <si>
    <r>
      <t>cell concentration in respirometric stock (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 xml:space="preserve"> in CVR)</t>
    </r>
  </si>
  <si>
    <r>
      <t>Total dilution (=</t>
    </r>
    <r>
      <rPr>
        <i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in CVR)</t>
    </r>
  </si>
  <si>
    <r>
      <t xml:space="preserve">First cell suspension to respirometric stock (1 at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*)</t>
    </r>
  </si>
  <si>
    <r>
      <t xml:space="preserve">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J→res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</si>
  <si>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</rPr>
      <t>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</si>
  <si>
    <r>
      <t xml:space="preserve">volume added to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(0 mL by definition in PVR variable titration)</t>
    </r>
  </si>
  <si>
    <r>
      <rPr>
        <sz val="11"/>
        <color theme="1"/>
        <rFont val="Calibri"/>
        <family val="2"/>
      </rPr>
      <t>By definition Δ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= 0 mL in PVR with variable titration volume.</t>
    </r>
  </si>
  <si>
    <r>
      <t xml:space="preserve">No dilution from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libri"/>
        <family val="2"/>
        <scheme val="minor"/>
      </rPr>
      <t xml:space="preserve"> to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 xml:space="preserve"> in PVR with variable titration volume.</t>
    </r>
  </si>
  <si>
    <r>
      <t>volume of respirometric stock J (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 Light"/>
        <family val="2"/>
      </rPr>
      <t>σ→J</t>
    </r>
    <r>
      <rPr>
        <sz val="11"/>
        <color theme="1"/>
        <rFont val="Calibri"/>
        <family val="2"/>
      </rPr>
      <t xml:space="preserve"> in PVR variable titration)</t>
    </r>
  </si>
  <si>
    <r>
      <t xml:space="preserve">Copy value of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libri"/>
        <family val="2"/>
        <scheme val="minor"/>
      </rPr>
      <t xml:space="preserve"> into line 16, or skip and edit value of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 xml:space="preserve"> directly in line 16.</t>
    </r>
  </si>
  <si>
    <r>
      <rPr>
        <b/>
        <sz val="11"/>
        <color rgb="FF00B050"/>
        <rFont val="Calibri"/>
        <family val="2"/>
        <scheme val="minor"/>
      </rPr>
      <t>1a.</t>
    </r>
    <r>
      <rPr>
        <sz val="11"/>
        <color rgb="FF00B050"/>
        <rFont val="Calibri"/>
        <family val="2"/>
        <scheme val="minor"/>
      </rPr>
      <t xml:space="preserve"> Plan model with minimum cell harvest. 1 Mx may be typical of a 75 cm</t>
    </r>
    <r>
      <rPr>
        <vertAlign val="superscript"/>
        <sz val="11"/>
        <color rgb="FF00B050"/>
        <rFont val="Calibri"/>
        <family val="2"/>
        <scheme val="minor"/>
      </rPr>
      <t>2</t>
    </r>
    <r>
      <rPr>
        <sz val="11"/>
        <color rgb="FF00B050"/>
        <rFont val="Calibri"/>
        <family val="2"/>
        <scheme val="minor"/>
      </rPr>
      <t xml:space="preserve"> plate.</t>
    </r>
  </si>
  <si>
    <r>
      <t xml:space="preserve">Copy  value of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 xml:space="preserve"> into line 8, or skip and edit value of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libri"/>
        <family val="2"/>
        <scheme val="minor"/>
      </rPr>
      <t xml:space="preserve"> directly in line 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</si>
</sst>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_ ;[Red]\-0.000\ "/>
  </numFmts>
  <fonts count="5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rgb="FFFF0000"/>
      <name val="Calibri"/>
      <family val="2"/>
      <scheme val="minor"/>
    </font>
    <font>
      <b/>
      <sz val="12"/>
      <color rgb="FF000080"/>
      <name val="Cambria"/>
      <family val="1"/>
    </font>
    <font>
      <b/>
      <sz val="11"/>
      <color rgb="FFFF0000"/>
      <name val="Calibri"/>
      <family val="2"/>
      <scheme val="minor"/>
    </font>
    <font>
      <b/>
      <vertAlign val="subscript"/>
      <sz val="11"/>
      <color rgb="FFFF0000"/>
      <name val="Calibri"/>
      <family val="2"/>
      <scheme val="minor"/>
    </font>
    <font>
      <b/>
      <i/>
      <vertAlign val="subscript"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vertAlign val="subscript"/>
      <sz val="11"/>
      <color rgb="FFFF0000"/>
      <name val="Cambria"/>
      <family val="1"/>
    </font>
    <font>
      <sz val="11"/>
      <color rgb="FF00B050"/>
      <name val="Calibri"/>
      <family val="2"/>
      <scheme val="minor"/>
    </font>
    <font>
      <sz val="11"/>
      <color rgb="FF00CCFF"/>
      <name val="Calibri"/>
      <family val="2"/>
      <scheme val="minor"/>
    </font>
    <font>
      <sz val="11"/>
      <color rgb="FF00B050"/>
      <name val="Calibri"/>
      <family val="2"/>
    </font>
    <font>
      <i/>
      <vertAlign val="superscript"/>
      <sz val="11"/>
      <color theme="1"/>
      <name val="Calibri"/>
      <family val="2"/>
      <scheme val="minor"/>
    </font>
    <font>
      <i/>
      <sz val="11"/>
      <color rgb="FF00B050"/>
      <name val="Calibri"/>
      <family val="2"/>
    </font>
    <font>
      <i/>
      <sz val="11"/>
      <color theme="1"/>
      <name val="Calibri"/>
      <family val="2"/>
    </font>
    <font>
      <i/>
      <vertAlign val="subscript"/>
      <sz val="11"/>
      <color theme="1"/>
      <name val="Calibri Light"/>
      <family val="2"/>
    </font>
    <font>
      <vertAlign val="subscript"/>
      <sz val="11"/>
      <color theme="1"/>
      <name val="Calibri Light"/>
      <family val="2"/>
    </font>
    <font>
      <vertAlign val="subscript"/>
      <sz val="11"/>
      <color theme="1"/>
      <name val="Calibri"/>
      <family val="2"/>
    </font>
    <font>
      <i/>
      <vertAlign val="subscript"/>
      <sz val="9.35"/>
      <color theme="1"/>
      <name val="Calibri"/>
      <family val="2"/>
    </font>
    <font>
      <sz val="11"/>
      <color rgb="FF00B0F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vertAlign val="subscript"/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i/>
      <vertAlign val="subscript"/>
      <sz val="11"/>
      <color rgb="FFFF0000"/>
      <name val="Calibri"/>
      <family val="2"/>
      <scheme val="minor"/>
    </font>
    <font>
      <sz val="11"/>
      <color theme="1"/>
      <name val="Cambria"/>
      <family val="1"/>
    </font>
    <font>
      <sz val="9.35"/>
      <color theme="1"/>
      <name val="Cambria"/>
      <family val="1"/>
    </font>
    <font>
      <i/>
      <sz val="11"/>
      <color theme="1"/>
      <name val="Cambria"/>
      <family val="1"/>
    </font>
    <font>
      <sz val="11"/>
      <color theme="5"/>
      <name val="Calibri"/>
      <family val="2"/>
      <scheme val="minor"/>
    </font>
    <font>
      <i/>
      <vertAlign val="subscript"/>
      <sz val="9.35"/>
      <color rgb="FFFF0000"/>
      <name val="Cambria"/>
      <family val="1"/>
    </font>
    <font>
      <i/>
      <vertAlign val="subscript"/>
      <sz val="11"/>
      <color rgb="FFFF0000"/>
      <name val="Cambria"/>
      <family val="1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i/>
      <sz val="11"/>
      <color rgb="FF00CCFF"/>
      <name val="Calibri"/>
      <family val="2"/>
      <scheme val="minor"/>
    </font>
    <font>
      <vertAlign val="subscript"/>
      <sz val="11"/>
      <color rgb="FF00CCFF"/>
      <name val="Cambria"/>
      <family val="1"/>
    </font>
    <font>
      <vertAlign val="subscript"/>
      <sz val="11"/>
      <name val="Calibri Light"/>
      <family val="2"/>
    </font>
    <font>
      <vertAlign val="subscript"/>
      <sz val="12.1"/>
      <name val="Calibri Light"/>
      <family val="2"/>
    </font>
    <font>
      <vertAlign val="subscript"/>
      <sz val="13.3"/>
      <name val="Calibri Light"/>
      <family val="2"/>
    </font>
    <font>
      <vertAlign val="subscript"/>
      <sz val="11"/>
      <color rgb="FF00B05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vertAlign val="subscript"/>
      <sz val="11"/>
      <color rgb="FF00B050"/>
      <name val="Calibri Light"/>
      <family val="2"/>
    </font>
    <font>
      <i/>
      <vertAlign val="subscript"/>
      <sz val="11"/>
      <color rgb="FF00B050"/>
      <name val="Calibri Light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u/>
      <sz val="6"/>
      <color theme="1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vertAlign val="superscript"/>
      <sz val="11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double">
        <color rgb="FF00B050"/>
      </right>
      <top/>
      <bottom/>
      <diagonal/>
    </border>
    <border>
      <left style="double">
        <color rgb="FF00B050"/>
      </left>
      <right/>
      <top/>
      <bottom/>
      <diagonal/>
    </border>
    <border>
      <left style="double">
        <color rgb="FF00B050"/>
      </left>
      <right/>
      <top/>
      <bottom style="double">
        <color rgb="FF00B050"/>
      </bottom>
      <diagonal/>
    </border>
    <border>
      <left/>
      <right/>
      <top/>
      <bottom style="double">
        <color rgb="FF00B050"/>
      </bottom>
      <diagonal/>
    </border>
    <border>
      <left/>
      <right style="double">
        <color rgb="FF00B050"/>
      </right>
      <top/>
      <bottom style="double">
        <color rgb="FF00B050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rgb="FF00B05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rgb="FF00B050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double">
        <color rgb="FF00B050"/>
      </left>
      <right/>
      <top style="double">
        <color rgb="FF00B050"/>
      </top>
      <bottom/>
      <diagonal/>
    </border>
    <border>
      <left/>
      <right/>
      <top style="double">
        <color rgb="FF00B050"/>
      </top>
      <bottom/>
      <diagonal/>
    </border>
    <border>
      <left/>
      <right style="double">
        <color rgb="FF00B050"/>
      </right>
      <top style="double">
        <color rgb="FF00B050"/>
      </top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medium">
        <color indexed="64"/>
      </bottom>
      <diagonal/>
    </border>
    <border>
      <left style="double">
        <color rgb="FF00B050"/>
      </left>
      <right style="double">
        <color rgb="FF00B050"/>
      </right>
      <top/>
      <bottom/>
      <diagonal/>
    </border>
    <border>
      <left style="double">
        <color rgb="FF00B050"/>
      </left>
      <right style="double">
        <color rgb="FF00B050"/>
      </right>
      <top/>
      <bottom style="double">
        <color rgb="FF00B050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/>
      <bottom style="thin">
        <color indexed="64"/>
      </bottom>
      <diagonal/>
    </border>
  </borders>
  <cellStyleXfs count="2">
    <xf numFmtId="0" fontId="0" fillId="0" borderId="0"/>
    <xf numFmtId="0" fontId="50" fillId="0" borderId="0" applyNumberFormat="0" applyFill="0" applyBorder="0" applyAlignment="0" applyProtection="0"/>
  </cellStyleXfs>
  <cellXfs count="263">
    <xf numFmtId="0" fontId="0" fillId="0" borderId="0" xfId="0"/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Fill="1" applyBorder="1" applyAlignment="1">
      <alignment vertical="center"/>
    </xf>
    <xf numFmtId="165" fontId="0" fillId="0" borderId="1" xfId="0" applyNumberForma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4" fontId="0" fillId="0" borderId="4" xfId="0" applyNumberForma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5" fillId="4" borderId="6" xfId="0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164" fontId="0" fillId="0" borderId="5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2" fontId="0" fillId="0" borderId="8" xfId="0" applyNumberFormat="1" applyFill="1" applyBorder="1" applyAlignment="1">
      <alignment vertical="center"/>
    </xf>
    <xf numFmtId="165" fontId="0" fillId="0" borderId="8" xfId="0" applyNumberFormat="1" applyFill="1" applyBorder="1" applyAlignment="1">
      <alignment vertical="center"/>
    </xf>
    <xf numFmtId="164" fontId="0" fillId="0" borderId="8" xfId="0" applyNumberFormat="1" applyFill="1" applyBorder="1" applyAlignment="1">
      <alignment vertical="center"/>
    </xf>
    <xf numFmtId="164" fontId="0" fillId="0" borderId="9" xfId="0" applyNumberForma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164" fontId="0" fillId="0" borderId="16" xfId="0" applyNumberFormat="1" applyFill="1" applyBorder="1" applyAlignment="1">
      <alignment vertical="center"/>
    </xf>
    <xf numFmtId="164" fontId="0" fillId="0" borderId="0" xfId="0" applyNumberFormat="1" applyFill="1" applyBorder="1" applyAlignment="1" applyProtection="1">
      <alignment vertical="center"/>
    </xf>
    <xf numFmtId="164" fontId="18" fillId="0" borderId="0" xfId="0" applyNumberFormat="1" applyFont="1" applyFill="1" applyBorder="1" applyAlignment="1" applyProtection="1">
      <alignment vertical="center"/>
    </xf>
    <xf numFmtId="164" fontId="0" fillId="0" borderId="0" xfId="0" applyNumberFormat="1" applyFont="1" applyFill="1" applyBorder="1" applyAlignment="1" applyProtection="1">
      <alignment vertical="center"/>
    </xf>
    <xf numFmtId="164" fontId="5" fillId="3" borderId="0" xfId="0" applyNumberFormat="1" applyFont="1" applyFill="1" applyBorder="1" applyAlignment="1" applyProtection="1">
      <alignment vertical="center"/>
      <protection locked="0"/>
    </xf>
    <xf numFmtId="164" fontId="5" fillId="4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 readingOrder="1"/>
      <protection locked="0"/>
    </xf>
    <xf numFmtId="0" fontId="17" fillId="0" borderId="0" xfId="0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0" applyNumberFormat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0" borderId="8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11" xfId="0" applyNumberFormat="1" applyFill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2" fontId="0" fillId="0" borderId="4" xfId="0" applyNumberFormat="1" applyFill="1" applyBorder="1" applyAlignment="1">
      <alignment vertical="center"/>
    </xf>
    <xf numFmtId="0" fontId="0" fillId="0" borderId="17" xfId="0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1" xfId="0" applyNumberFormat="1" applyFill="1" applyBorder="1" applyAlignment="1" applyProtection="1">
      <alignment vertical="center"/>
    </xf>
    <xf numFmtId="164" fontId="0" fillId="0" borderId="3" xfId="0" applyNumberFormat="1" applyBorder="1" applyAlignment="1">
      <alignment vertical="center"/>
    </xf>
    <xf numFmtId="164" fontId="0" fillId="0" borderId="3" xfId="0" applyNumberFormat="1" applyBorder="1" applyAlignment="1" applyProtection="1">
      <alignment vertical="center"/>
    </xf>
    <xf numFmtId="164" fontId="1" fillId="0" borderId="0" xfId="0" applyNumberFormat="1" applyFont="1" applyFill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17" fillId="0" borderId="1" xfId="0" applyNumberFormat="1" applyFont="1" applyFill="1" applyBorder="1" applyAlignment="1" applyProtection="1">
      <alignment vertical="center"/>
    </xf>
    <xf numFmtId="2" fontId="0" fillId="0" borderId="2" xfId="0" applyNumberFormat="1" applyBorder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49" fontId="22" fillId="0" borderId="1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Border="1" applyAlignment="1" applyProtection="1">
      <alignment vertical="center"/>
    </xf>
    <xf numFmtId="164" fontId="27" fillId="0" borderId="1" xfId="0" applyNumberFormat="1" applyFont="1" applyFill="1" applyBorder="1" applyAlignment="1" applyProtection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49" fontId="0" fillId="0" borderId="18" xfId="0" applyNumberFormat="1" applyFill="1" applyBorder="1" applyAlignment="1">
      <alignment vertical="center"/>
    </xf>
    <xf numFmtId="164" fontId="0" fillId="0" borderId="18" xfId="0" applyNumberFormat="1" applyFill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164" fontId="5" fillId="5" borderId="0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49" fontId="0" fillId="0" borderId="20" xfId="0" applyNumberFormat="1" applyFill="1" applyBorder="1" applyAlignment="1">
      <alignment vertical="center"/>
    </xf>
    <xf numFmtId="164" fontId="5" fillId="3" borderId="20" xfId="0" applyNumberFormat="1" applyFont="1" applyFill="1" applyBorder="1" applyAlignment="1" applyProtection="1">
      <alignment vertical="center"/>
      <protection locked="0"/>
    </xf>
    <xf numFmtId="164" fontId="0" fillId="0" borderId="20" xfId="0" applyNumberForma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3" borderId="20" xfId="0" applyFill="1" applyBorder="1" applyAlignment="1">
      <alignment horizontal="center" vertical="center"/>
    </xf>
    <xf numFmtId="164" fontId="0" fillId="0" borderId="20" xfId="0" applyNumberFormat="1" applyFill="1" applyBorder="1" applyAlignment="1" applyProtection="1">
      <alignment vertical="center"/>
    </xf>
    <xf numFmtId="2" fontId="0" fillId="0" borderId="20" xfId="0" applyNumberForma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vertical="center"/>
    </xf>
    <xf numFmtId="164" fontId="0" fillId="0" borderId="23" xfId="0" applyNumberFormat="1" applyFill="1" applyBorder="1" applyAlignment="1">
      <alignment vertical="center"/>
    </xf>
    <xf numFmtId="0" fontId="0" fillId="4" borderId="18" xfId="0" applyFill="1" applyBorder="1" applyAlignment="1">
      <alignment horizontal="center" vertical="center"/>
    </xf>
    <xf numFmtId="164" fontId="27" fillId="0" borderId="18" xfId="0" applyNumberFormat="1" applyFont="1" applyFill="1" applyBorder="1" applyAlignment="1" applyProtection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3" borderId="26" xfId="0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49" fontId="1" fillId="0" borderId="26" xfId="0" applyNumberFormat="1" applyFont="1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164" fontId="0" fillId="0" borderId="26" xfId="0" applyNumberFormat="1" applyFill="1" applyBorder="1" applyAlignment="1">
      <alignment vertical="center"/>
    </xf>
    <xf numFmtId="2" fontId="0" fillId="0" borderId="26" xfId="0" applyNumberForma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vertical="center"/>
    </xf>
    <xf numFmtId="164" fontId="0" fillId="0" borderId="27" xfId="0" applyNumberForma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0" fillId="5" borderId="0" xfId="0" applyNumberFormat="1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49" fontId="0" fillId="0" borderId="29" xfId="0" applyNumberFormat="1" applyFill="1" applyBorder="1" applyAlignment="1">
      <alignment vertical="center"/>
    </xf>
    <xf numFmtId="164" fontId="5" fillId="5" borderId="29" xfId="0" applyNumberFormat="1" applyFont="1" applyFill="1" applyBorder="1" applyAlignment="1" applyProtection="1">
      <alignment vertical="center"/>
      <protection locked="0"/>
    </xf>
    <xf numFmtId="2" fontId="0" fillId="0" borderId="29" xfId="0" applyNumberFormat="1" applyFill="1" applyBorder="1" applyAlignment="1">
      <alignment vertical="center"/>
    </xf>
    <xf numFmtId="164" fontId="0" fillId="0" borderId="29" xfId="0" applyNumberFormat="1" applyFill="1" applyBorder="1" applyAlignment="1">
      <alignment vertical="center"/>
    </xf>
    <xf numFmtId="165" fontId="0" fillId="0" borderId="29" xfId="0" applyNumberFormat="1" applyFill="1" applyBorder="1" applyAlignment="1">
      <alignment vertical="center"/>
    </xf>
    <xf numFmtId="164" fontId="0" fillId="0" borderId="30" xfId="0" applyNumberForma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5" borderId="29" xfId="0" applyFill="1" applyBorder="1" applyAlignment="1">
      <alignment horizontal="center" vertical="center"/>
    </xf>
    <xf numFmtId="164" fontId="1" fillId="0" borderId="29" xfId="0" applyNumberFormat="1" applyFont="1" applyFill="1" applyBorder="1" applyAlignment="1">
      <alignment vertical="center"/>
    </xf>
    <xf numFmtId="0" fontId="0" fillId="5" borderId="8" xfId="0" applyFill="1" applyBorder="1" applyAlignment="1">
      <alignment horizontal="center" vertical="center"/>
    </xf>
    <xf numFmtId="0" fontId="0" fillId="5" borderId="28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right" vertical="center"/>
    </xf>
    <xf numFmtId="164" fontId="1" fillId="0" borderId="0" xfId="0" applyNumberFormat="1" applyFont="1" applyAlignment="1">
      <alignment vertical="center"/>
    </xf>
    <xf numFmtId="14" fontId="0" fillId="7" borderId="0" xfId="0" applyNumberFormat="1" applyFill="1" applyAlignment="1">
      <alignment horizontal="left" vertical="center"/>
    </xf>
    <xf numFmtId="166" fontId="0" fillId="0" borderId="0" xfId="0" applyNumberFormat="1" applyFont="1" applyFill="1" applyBorder="1" applyAlignment="1" applyProtection="1">
      <alignment vertical="center"/>
    </xf>
    <xf numFmtId="0" fontId="9" fillId="0" borderId="0" xfId="0" applyFont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164" fontId="0" fillId="5" borderId="0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0" fontId="0" fillId="0" borderId="6" xfId="0" applyFill="1" applyBorder="1" applyAlignment="1">
      <alignment vertical="center"/>
    </xf>
    <xf numFmtId="164" fontId="35" fillId="0" borderId="26" xfId="0" applyNumberFormat="1" applyFont="1" applyFill="1" applyBorder="1" applyAlignment="1" applyProtection="1">
      <alignment vertical="center"/>
    </xf>
    <xf numFmtId="164" fontId="35" fillId="0" borderId="0" xfId="0" applyNumberFormat="1" applyFont="1" applyFill="1" applyBorder="1" applyAlignment="1" applyProtection="1">
      <alignment vertical="center"/>
    </xf>
    <xf numFmtId="164" fontId="17" fillId="0" borderId="8" xfId="0" applyNumberFormat="1" applyFont="1" applyFill="1" applyBorder="1" applyAlignment="1" applyProtection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Border="1" applyAlignment="1" applyProtection="1">
      <alignment vertical="center"/>
      <protection locked="0"/>
    </xf>
    <xf numFmtId="0" fontId="0" fillId="0" borderId="32" xfId="0" applyFill="1" applyBorder="1" applyAlignment="1" applyProtection="1">
      <alignment vertical="center"/>
      <protection locked="0"/>
    </xf>
    <xf numFmtId="0" fontId="17" fillId="0" borderId="30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2" fontId="0" fillId="0" borderId="5" xfId="0" applyNumberFormat="1" applyBorder="1" applyAlignment="1" applyProtection="1">
      <alignment vertical="center"/>
      <protection locked="0"/>
    </xf>
    <xf numFmtId="0" fontId="17" fillId="0" borderId="5" xfId="0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 applyProtection="1">
      <alignment vertical="center"/>
      <protection locked="0"/>
    </xf>
    <xf numFmtId="0" fontId="18" fillId="0" borderId="5" xfId="0" applyFont="1" applyFill="1" applyBorder="1" applyAlignment="1" applyProtection="1">
      <alignment vertical="center"/>
      <protection locked="0"/>
    </xf>
    <xf numFmtId="0" fontId="11" fillId="0" borderId="5" xfId="0" applyFont="1" applyFill="1" applyBorder="1" applyAlignment="1" applyProtection="1">
      <alignment vertical="center"/>
      <protection locked="0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34" xfId="0" applyBorder="1" applyAlignment="1">
      <alignment vertical="center"/>
    </xf>
    <xf numFmtId="0" fontId="0" fillId="0" borderId="34" xfId="0" applyFill="1" applyBorder="1" applyAlignment="1" applyProtection="1">
      <alignment vertical="center"/>
      <protection locked="0"/>
    </xf>
    <xf numFmtId="0" fontId="17" fillId="0" borderId="34" xfId="0" applyFont="1" applyFill="1" applyBorder="1" applyAlignment="1" applyProtection="1">
      <alignment vertical="center"/>
      <protection locked="0"/>
    </xf>
    <xf numFmtId="0" fontId="18" fillId="0" borderId="34" xfId="0" applyFont="1" applyFill="1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4" xfId="0" applyFont="1" applyFill="1" applyBorder="1" applyAlignment="1" applyProtection="1">
      <alignment vertical="center"/>
      <protection locked="0"/>
    </xf>
    <xf numFmtId="0" fontId="11" fillId="0" borderId="34" xfId="0" applyFont="1" applyFill="1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vertical="center"/>
      <protection locked="0"/>
    </xf>
    <xf numFmtId="0" fontId="0" fillId="0" borderId="36" xfId="0" applyFill="1" applyBorder="1" applyAlignment="1" applyProtection="1">
      <alignment vertical="center"/>
      <protection locked="0"/>
    </xf>
    <xf numFmtId="0" fontId="0" fillId="0" borderId="37" xfId="0" applyFill="1" applyBorder="1" applyAlignment="1" applyProtection="1">
      <alignment vertical="center"/>
      <protection locked="0"/>
    </xf>
    <xf numFmtId="0" fontId="11" fillId="0" borderId="37" xfId="0" applyFont="1" applyFill="1" applyBorder="1" applyAlignment="1" applyProtection="1">
      <alignment vertical="center"/>
      <protection locked="0"/>
    </xf>
    <xf numFmtId="0" fontId="0" fillId="0" borderId="38" xfId="0" applyFill="1" applyBorder="1" applyAlignment="1" applyProtection="1">
      <alignment vertical="center"/>
      <protection locked="0"/>
    </xf>
    <xf numFmtId="164" fontId="35" fillId="0" borderId="0" xfId="0" applyNumberFormat="1" applyFont="1" applyBorder="1" applyAlignment="1">
      <alignment vertical="center"/>
    </xf>
    <xf numFmtId="0" fontId="35" fillId="0" borderId="4" xfId="0" applyFont="1" applyBorder="1" applyAlignment="1">
      <alignment vertical="center"/>
    </xf>
    <xf numFmtId="0" fontId="35" fillId="0" borderId="4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7" fillId="0" borderId="24" xfId="0" applyFont="1" applyFill="1" applyBorder="1" applyAlignment="1">
      <alignment vertical="center"/>
    </xf>
    <xf numFmtId="0" fontId="27" fillId="0" borderId="4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0" fillId="6" borderId="0" xfId="0" applyFill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49" fontId="39" fillId="0" borderId="0" xfId="0" applyNumberFormat="1" applyFont="1" applyFill="1" applyBorder="1" applyAlignment="1">
      <alignment vertical="center"/>
    </xf>
    <xf numFmtId="0" fontId="38" fillId="0" borderId="5" xfId="0" applyFont="1" applyFill="1" applyBorder="1" applyAlignment="1" applyProtection="1">
      <alignment vertical="center"/>
      <protection locked="0"/>
    </xf>
    <xf numFmtId="0" fontId="5" fillId="5" borderId="6" xfId="0" applyFont="1" applyFill="1" applyBorder="1" applyAlignment="1">
      <alignment vertical="center"/>
    </xf>
    <xf numFmtId="164" fontId="5" fillId="5" borderId="0" xfId="0" applyNumberFormat="1" applyFont="1" applyFill="1" applyBorder="1" applyAlignment="1" applyProtection="1">
      <alignment vertical="center"/>
      <protection locked="0"/>
    </xf>
    <xf numFmtId="0" fontId="28" fillId="0" borderId="5" xfId="0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 applyProtection="1">
      <alignment vertical="center"/>
      <protection locked="0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35" fillId="0" borderId="21" xfId="0" applyFont="1" applyFill="1" applyBorder="1" applyAlignment="1">
      <alignment vertical="center"/>
    </xf>
    <xf numFmtId="0" fontId="35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5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27" fillId="0" borderId="5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164" fontId="5" fillId="7" borderId="29" xfId="0" applyNumberFormat="1" applyFont="1" applyFill="1" applyBorder="1" applyAlignment="1" applyProtection="1">
      <alignment vertical="center"/>
      <protection locked="0"/>
    </xf>
    <xf numFmtId="0" fontId="5" fillId="7" borderId="28" xfId="0" applyFont="1" applyFill="1" applyBorder="1" applyAlignment="1">
      <alignment vertical="center"/>
    </xf>
    <xf numFmtId="164" fontId="5" fillId="7" borderId="0" xfId="0" applyNumberFormat="1" applyFont="1" applyFill="1" applyBorder="1" applyAlignment="1" applyProtection="1">
      <alignment vertical="center"/>
      <protection locked="0"/>
    </xf>
    <xf numFmtId="164" fontId="0" fillId="7" borderId="0" xfId="0" applyNumberFormat="1" applyFill="1" applyBorder="1" applyAlignment="1" applyProtection="1">
      <alignment vertical="center"/>
    </xf>
    <xf numFmtId="164" fontId="0" fillId="0" borderId="6" xfId="0" applyNumberFormat="1" applyFill="1" applyBorder="1" applyAlignment="1">
      <alignment vertical="center"/>
    </xf>
    <xf numFmtId="0" fontId="0" fillId="0" borderId="39" xfId="0" applyFill="1" applyBorder="1" applyAlignment="1" applyProtection="1">
      <alignment vertical="center"/>
      <protection locked="0"/>
    </xf>
    <xf numFmtId="0" fontId="51" fillId="0" borderId="0" xfId="1" applyFont="1" applyFill="1" applyBorder="1" applyAlignment="1">
      <alignment vertical="center"/>
    </xf>
    <xf numFmtId="0" fontId="52" fillId="0" borderId="0" xfId="1" applyFont="1" applyFill="1" applyBorder="1" applyAlignment="1">
      <alignment vertical="center"/>
    </xf>
    <xf numFmtId="0" fontId="53" fillId="0" borderId="0" xfId="1" applyFont="1" applyFill="1" applyBorder="1" applyAlignment="1">
      <alignment vertical="center"/>
    </xf>
    <xf numFmtId="2" fontId="0" fillId="0" borderId="4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 applyProtection="1">
      <alignment vertical="center"/>
    </xf>
    <xf numFmtId="0" fontId="0" fillId="0" borderId="16" xfId="0" applyFont="1" applyBorder="1" applyAlignment="1">
      <alignment vertical="center"/>
    </xf>
    <xf numFmtId="0" fontId="54" fillId="0" borderId="29" xfId="0" applyFont="1" applyFill="1" applyBorder="1" applyAlignment="1">
      <alignment horizontal="center" vertical="center"/>
    </xf>
    <xf numFmtId="0" fontId="54" fillId="5" borderId="0" xfId="0" applyFont="1" applyFill="1" applyBorder="1" applyAlignment="1">
      <alignment horizontal="center" vertical="center"/>
    </xf>
    <xf numFmtId="0" fontId="54" fillId="3" borderId="20" xfId="0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6" borderId="0" xfId="0" applyFont="1" applyFill="1" applyBorder="1" applyAlignment="1">
      <alignment horizontal="center" vertical="center"/>
    </xf>
    <xf numFmtId="0" fontId="54" fillId="4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 applyProtection="1">
      <alignment horizontal="right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164" fontId="0" fillId="3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2" fontId="5" fillId="7" borderId="0" xfId="0" applyNumberFormat="1" applyFont="1" applyFill="1" applyBorder="1" applyAlignment="1" applyProtection="1">
      <alignment vertical="center"/>
      <protection locked="0"/>
    </xf>
    <xf numFmtId="2" fontId="5" fillId="0" borderId="0" xfId="0" applyNumberFormat="1" applyFont="1" applyFill="1" applyBorder="1" applyAlignment="1">
      <alignment vertical="center"/>
    </xf>
    <xf numFmtId="2" fontId="1" fillId="0" borderId="0" xfId="0" applyNumberFormat="1" applyFont="1" applyAlignment="1">
      <alignment vertical="center"/>
    </xf>
    <xf numFmtId="2" fontId="0" fillId="0" borderId="0" xfId="0" applyNumberFormat="1" applyAlignment="1">
      <alignment horizontal="center" vertical="center"/>
    </xf>
    <xf numFmtId="2" fontId="0" fillId="0" borderId="4" xfId="0" applyNumberFormat="1" applyBorder="1" applyAlignment="1">
      <alignment vertical="center"/>
    </xf>
    <xf numFmtId="49" fontId="22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54" fillId="4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164" fontId="0" fillId="0" borderId="8" xfId="0" applyNumberFormat="1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>
      <alignment vertical="center"/>
    </xf>
    <xf numFmtId="164" fontId="1" fillId="0" borderId="8" xfId="0" applyNumberFormat="1" applyFont="1" applyFill="1" applyBorder="1" applyAlignment="1">
      <alignment vertical="center"/>
    </xf>
    <xf numFmtId="49" fontId="1" fillId="0" borderId="32" xfId="0" applyNumberFormat="1" applyFont="1" applyFill="1" applyBorder="1" applyAlignment="1">
      <alignment vertical="center"/>
    </xf>
    <xf numFmtId="0" fontId="0" fillId="0" borderId="33" xfId="0" applyBorder="1" applyAlignment="1" applyProtection="1">
      <alignment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66FFFF"/>
      <color rgb="FFFF990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iki.oroboros.at/index.php/Cell_count_and_normalization_in_HR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iki.oroboros.at/index.php/Cell_count_and_normalization_in_HR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iki.oroboros.at/index.php/Cell_count_and_normalization_in_H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4EE7B-4FBA-4275-9DD6-2E813369F508}">
  <dimension ref="A1:T65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4.4" x14ac:dyDescent="0.3"/>
  <cols>
    <col min="1" max="1" width="11" style="4" customWidth="1"/>
    <col min="2" max="2" width="33.5546875" style="4" customWidth="1"/>
    <col min="3" max="3" width="4.44140625" style="22" customWidth="1"/>
    <col min="4" max="4" width="67.44140625" style="4" customWidth="1"/>
    <col min="5" max="5" width="8.33203125" style="4" customWidth="1"/>
    <col min="6" max="6" width="2.5546875" style="22" customWidth="1"/>
    <col min="7" max="7" width="23.6640625" style="4" customWidth="1"/>
    <col min="8" max="8" width="6.77734375" style="4" customWidth="1"/>
    <col min="9" max="9" width="7.109375" style="4" customWidth="1"/>
    <col min="10" max="10" width="7.5546875" style="4" customWidth="1"/>
    <col min="11" max="11" width="2.6640625" style="4" customWidth="1"/>
    <col min="12" max="12" width="7" style="4" customWidth="1"/>
    <col min="13" max="13" width="7.109375" style="4" customWidth="1"/>
    <col min="14" max="14" width="3.109375" style="22" customWidth="1"/>
    <col min="15" max="16" width="7.21875" style="4" customWidth="1"/>
    <col min="17" max="17" width="72.5546875" style="3" customWidth="1"/>
    <col min="18" max="18" width="12.5546875" style="4" customWidth="1"/>
    <col min="19" max="16384" width="11.5546875" style="4"/>
  </cols>
  <sheetData>
    <row r="1" spans="1:20" s="3" customFormat="1" ht="15.6" customHeight="1" thickBot="1" x14ac:dyDescent="0.35">
      <c r="A1" s="160">
        <v>44116</v>
      </c>
      <c r="B1" s="36" t="s">
        <v>169</v>
      </c>
      <c r="C1" s="7"/>
      <c r="D1" s="67" t="s">
        <v>170</v>
      </c>
      <c r="E1" s="77"/>
      <c r="F1" s="7"/>
      <c r="G1" s="2"/>
      <c r="H1" s="36" t="s">
        <v>161</v>
      </c>
      <c r="I1" s="2"/>
      <c r="J1" s="2"/>
      <c r="K1" s="2"/>
      <c r="L1" s="2"/>
      <c r="M1" s="2"/>
      <c r="N1" s="7"/>
      <c r="O1" s="2"/>
      <c r="P1" s="2"/>
      <c r="Q1" s="231" t="s">
        <v>167</v>
      </c>
    </row>
    <row r="2" spans="1:20" s="3" customFormat="1" ht="15.6" customHeight="1" thickTop="1" thickBot="1" x14ac:dyDescent="0.35">
      <c r="B2" s="150"/>
      <c r="C2" s="142"/>
      <c r="D2" s="143" t="s">
        <v>8</v>
      </c>
      <c r="E2" s="144" t="s">
        <v>9</v>
      </c>
      <c r="F2" s="142" t="s">
        <v>4</v>
      </c>
      <c r="G2" s="143" t="s">
        <v>10</v>
      </c>
      <c r="H2" s="151" t="s">
        <v>66</v>
      </c>
      <c r="I2" s="143" t="s">
        <v>12</v>
      </c>
      <c r="J2" s="143" t="s">
        <v>79</v>
      </c>
      <c r="K2" s="143"/>
      <c r="L2" s="143"/>
      <c r="M2" s="143"/>
      <c r="N2" s="142"/>
      <c r="O2" s="143"/>
      <c r="P2" s="152"/>
      <c r="Q2" s="172" t="s">
        <v>108</v>
      </c>
      <c r="R2" s="2"/>
    </row>
    <row r="3" spans="1:20" s="3" customFormat="1" ht="15.6" customHeight="1" thickTop="1" x14ac:dyDescent="0.3">
      <c r="A3" s="157" t="s">
        <v>112</v>
      </c>
      <c r="B3" s="156" t="s">
        <v>111</v>
      </c>
      <c r="C3" s="153" t="s">
        <v>101</v>
      </c>
      <c r="D3" s="143" t="s">
        <v>118</v>
      </c>
      <c r="E3" s="144" t="s">
        <v>25</v>
      </c>
      <c r="F3" s="142" t="s">
        <v>4</v>
      </c>
      <c r="G3" s="143" t="s">
        <v>27</v>
      </c>
      <c r="H3" s="145"/>
      <c r="I3" s="214" t="s">
        <v>1</v>
      </c>
      <c r="J3" s="147"/>
      <c r="K3" s="143"/>
      <c r="L3" s="154">
        <f>L38</f>
        <v>2.5</v>
      </c>
      <c r="M3" s="148" t="s">
        <v>2</v>
      </c>
      <c r="N3" s="142" t="s">
        <v>5</v>
      </c>
      <c r="O3" s="154">
        <f>O38</f>
        <v>0.37037037037037035</v>
      </c>
      <c r="P3" s="149" t="s">
        <v>0</v>
      </c>
      <c r="Q3" s="173" t="s">
        <v>119</v>
      </c>
    </row>
    <row r="4" spans="1:20" s="3" customFormat="1" ht="15.6" customHeight="1" x14ac:dyDescent="0.3">
      <c r="A4" s="2"/>
      <c r="B4" s="73"/>
      <c r="C4" s="20">
        <v>1</v>
      </c>
      <c r="D4" s="2" t="s">
        <v>48</v>
      </c>
      <c r="E4" s="77" t="s">
        <v>24</v>
      </c>
      <c r="F4" s="7"/>
      <c r="G4" s="2"/>
      <c r="H4" s="63">
        <v>0</v>
      </c>
      <c r="I4" s="221" t="s">
        <v>0</v>
      </c>
      <c r="J4" s="8"/>
      <c r="K4" s="2"/>
      <c r="L4" s="11"/>
      <c r="M4" s="23"/>
      <c r="N4" s="7"/>
      <c r="O4" s="11"/>
      <c r="P4" s="42"/>
      <c r="Q4" s="173" t="s">
        <v>202</v>
      </c>
    </row>
    <row r="5" spans="1:20" s="2" customFormat="1" ht="15.6" customHeight="1" thickBot="1" x14ac:dyDescent="0.35">
      <c r="B5" s="103"/>
      <c r="C5" s="155" t="s">
        <v>102</v>
      </c>
      <c r="D5" s="43" t="s">
        <v>109</v>
      </c>
      <c r="E5" s="78" t="s">
        <v>26</v>
      </c>
      <c r="F5" s="44" t="s">
        <v>4</v>
      </c>
      <c r="G5" s="43" t="s">
        <v>28</v>
      </c>
      <c r="H5" s="171">
        <f>$H$3*$H$4</f>
        <v>0</v>
      </c>
      <c r="I5" s="222" t="s">
        <v>2</v>
      </c>
      <c r="J5" s="45"/>
      <c r="K5" s="43"/>
      <c r="L5" s="46"/>
      <c r="M5" s="46"/>
      <c r="N5" s="44"/>
      <c r="O5" s="47"/>
      <c r="P5" s="48"/>
      <c r="Q5" s="262" t="s">
        <v>204</v>
      </c>
    </row>
    <row r="6" spans="1:20" ht="15.6" customHeight="1" thickTop="1" thickBot="1" x14ac:dyDescent="0.35"/>
    <row r="7" spans="1:20" s="3" customFormat="1" ht="15.6" customHeight="1" thickTop="1" x14ac:dyDescent="0.3">
      <c r="A7" s="157" t="s">
        <v>113</v>
      </c>
      <c r="B7" s="224" t="s">
        <v>140</v>
      </c>
      <c r="C7" s="235"/>
      <c r="D7" s="143" t="s">
        <v>146</v>
      </c>
      <c r="E7" s="144" t="s">
        <v>143</v>
      </c>
      <c r="F7" s="142" t="s">
        <v>4</v>
      </c>
      <c r="G7" s="143" t="s">
        <v>144</v>
      </c>
      <c r="H7" s="223">
        <v>2</v>
      </c>
      <c r="I7" s="214" t="s">
        <v>2</v>
      </c>
      <c r="J7" s="146"/>
      <c r="K7" s="143"/>
      <c r="L7" s="147"/>
      <c r="M7" s="148"/>
      <c r="N7" s="142"/>
      <c r="O7" s="147"/>
      <c r="P7" s="149"/>
      <c r="Q7" s="175" t="s">
        <v>203</v>
      </c>
      <c r="R7" s="68"/>
      <c r="S7" s="68"/>
    </row>
    <row r="8" spans="1:20" s="3" customFormat="1" ht="15.6" customHeight="1" x14ac:dyDescent="0.3">
      <c r="A8" s="157"/>
      <c r="B8" s="208" t="s">
        <v>132</v>
      </c>
      <c r="C8" s="236">
        <v>6</v>
      </c>
      <c r="D8" s="2" t="s">
        <v>142</v>
      </c>
      <c r="E8" s="77" t="s">
        <v>26</v>
      </c>
      <c r="F8" s="7" t="s">
        <v>4</v>
      </c>
      <c r="G8" s="2" t="s">
        <v>28</v>
      </c>
      <c r="H8" s="209">
        <v>2.5</v>
      </c>
      <c r="I8" s="215" t="s">
        <v>2</v>
      </c>
      <c r="J8" s="9"/>
      <c r="K8" s="2"/>
      <c r="L8" s="8"/>
      <c r="M8" s="23"/>
      <c r="N8" s="7"/>
      <c r="O8" s="8"/>
      <c r="P8" s="42"/>
      <c r="Q8" s="210" t="s">
        <v>141</v>
      </c>
      <c r="R8" s="68"/>
      <c r="S8" s="68"/>
    </row>
    <row r="9" spans="1:20" s="3" customFormat="1" ht="15.6" customHeight="1" x14ac:dyDescent="0.3">
      <c r="A9" s="101" t="s">
        <v>114</v>
      </c>
      <c r="B9" s="110"/>
      <c r="C9" s="237" t="s">
        <v>19</v>
      </c>
      <c r="D9" s="112" t="s">
        <v>103</v>
      </c>
      <c r="E9" s="113" t="s">
        <v>7</v>
      </c>
      <c r="F9" s="111" t="s">
        <v>4</v>
      </c>
      <c r="G9" s="112" t="s">
        <v>17</v>
      </c>
      <c r="H9" s="114">
        <v>1</v>
      </c>
      <c r="I9" s="216" t="s">
        <v>1</v>
      </c>
      <c r="J9" s="112"/>
      <c r="K9" s="112"/>
      <c r="L9" s="115"/>
      <c r="M9" s="112"/>
      <c r="N9" s="111"/>
      <c r="O9" s="115"/>
      <c r="P9" s="116"/>
      <c r="Q9" s="228" t="s">
        <v>100</v>
      </c>
    </row>
    <row r="10" spans="1:20" s="3" customFormat="1" ht="15.6" customHeight="1" x14ac:dyDescent="0.3">
      <c r="A10" s="2"/>
      <c r="B10" s="102" t="s">
        <v>133</v>
      </c>
      <c r="C10" s="238">
        <v>1</v>
      </c>
      <c r="D10" s="3" t="s">
        <v>74</v>
      </c>
      <c r="E10" s="108" t="s">
        <v>68</v>
      </c>
      <c r="F10" s="7"/>
      <c r="G10" s="2"/>
      <c r="H10" s="65">
        <f>L10</f>
        <v>0.5</v>
      </c>
      <c r="I10" s="217" t="s">
        <v>0</v>
      </c>
      <c r="J10" s="87"/>
      <c r="K10" s="28" t="s">
        <v>4</v>
      </c>
      <c r="L10" s="109">
        <v>0.5</v>
      </c>
      <c r="M10" s="3" t="s">
        <v>0</v>
      </c>
      <c r="N10" s="28" t="s">
        <v>14</v>
      </c>
      <c r="O10" s="109">
        <v>2</v>
      </c>
      <c r="P10" s="74" t="s">
        <v>0</v>
      </c>
      <c r="Q10" s="177" t="s">
        <v>120</v>
      </c>
    </row>
    <row r="11" spans="1:20" s="3" customFormat="1" ht="15.6" customHeight="1" x14ac:dyDescent="0.3">
      <c r="A11" s="2"/>
      <c r="B11" s="73"/>
      <c r="C11" s="239"/>
      <c r="D11" s="3" t="s">
        <v>75</v>
      </c>
      <c r="E11" s="108" t="s">
        <v>76</v>
      </c>
      <c r="H11" s="65">
        <f>L11</f>
        <v>0.04</v>
      </c>
      <c r="I11" s="217" t="s">
        <v>0</v>
      </c>
      <c r="J11" s="87">
        <f>H10+H11</f>
        <v>0.54</v>
      </c>
      <c r="K11" s="28"/>
      <c r="L11" s="141">
        <v>0.04</v>
      </c>
      <c r="M11" s="3" t="s">
        <v>0</v>
      </c>
      <c r="N11" s="28" t="s">
        <v>14</v>
      </c>
      <c r="O11" s="141">
        <v>8.5000000000000006E-2</v>
      </c>
      <c r="P11" s="74" t="s">
        <v>0</v>
      </c>
      <c r="Q11" s="177" t="s">
        <v>121</v>
      </c>
    </row>
    <row r="12" spans="1:20" s="3" customFormat="1" ht="15.6" customHeight="1" x14ac:dyDescent="0.3">
      <c r="A12" s="2"/>
      <c r="B12" s="164"/>
      <c r="D12" s="2" t="s">
        <v>154</v>
      </c>
      <c r="E12" s="76" t="s">
        <v>155</v>
      </c>
      <c r="F12" s="7"/>
      <c r="G12" s="247">
        <v>0.2</v>
      </c>
      <c r="H12" s="225">
        <f>L12</f>
        <v>0.1</v>
      </c>
      <c r="I12" s="219" t="s">
        <v>0</v>
      </c>
      <c r="J12" s="2"/>
      <c r="K12" s="7"/>
      <c r="L12" s="165">
        <f>$G$12*L10</f>
        <v>0.1</v>
      </c>
      <c r="M12" s="2" t="s">
        <v>0</v>
      </c>
      <c r="N12" s="7" t="s">
        <v>49</v>
      </c>
      <c r="O12" s="165">
        <f>$G$12*O10</f>
        <v>0.4</v>
      </c>
      <c r="P12" s="166" t="s">
        <v>0</v>
      </c>
      <c r="Q12" s="178" t="s">
        <v>163</v>
      </c>
    </row>
    <row r="13" spans="1:20" s="3" customFormat="1" ht="15.6" customHeight="1" x14ac:dyDescent="0.3">
      <c r="A13" s="2"/>
      <c r="B13" s="164"/>
      <c r="C13" s="238" t="s">
        <v>22</v>
      </c>
      <c r="D13" s="2" t="s">
        <v>47</v>
      </c>
      <c r="E13" s="76" t="s">
        <v>30</v>
      </c>
      <c r="F13" s="7"/>
      <c r="G13" s="9">
        <f>H13/H10</f>
        <v>0.16</v>
      </c>
      <c r="H13" s="211">
        <f>H17*H9*J11/H8</f>
        <v>0.08</v>
      </c>
      <c r="I13" s="219" t="s">
        <v>0</v>
      </c>
      <c r="J13" s="2"/>
      <c r="K13" s="7"/>
      <c r="L13" s="165">
        <f>$G$13*L10</f>
        <v>0.08</v>
      </c>
      <c r="M13" s="2" t="s">
        <v>0</v>
      </c>
      <c r="N13" s="7" t="s">
        <v>49</v>
      </c>
      <c r="O13" s="165">
        <f>$G$13*O10</f>
        <v>0.32</v>
      </c>
      <c r="P13" s="166" t="s">
        <v>0</v>
      </c>
      <c r="Q13" s="178" t="s">
        <v>162</v>
      </c>
    </row>
    <row r="14" spans="1:20" s="3" customFormat="1" ht="15.6" customHeight="1" x14ac:dyDescent="0.3">
      <c r="A14" s="2"/>
      <c r="B14" s="164"/>
      <c r="C14" s="239"/>
      <c r="D14" s="3" t="s">
        <v>80</v>
      </c>
      <c r="E14" s="167" t="s">
        <v>78</v>
      </c>
      <c r="H14" s="65">
        <v>0</v>
      </c>
      <c r="I14" s="218" t="s">
        <v>0</v>
      </c>
      <c r="J14" s="87">
        <f>J11+H14</f>
        <v>0.54</v>
      </c>
      <c r="K14" s="28"/>
      <c r="L14" s="87"/>
      <c r="N14" s="28"/>
      <c r="O14" s="87"/>
      <c r="P14" s="74"/>
      <c r="Q14" s="176" t="s">
        <v>125</v>
      </c>
    </row>
    <row r="15" spans="1:20" s="3" customFormat="1" ht="15.6" customHeight="1" x14ac:dyDescent="0.3">
      <c r="A15" s="2"/>
      <c r="B15" s="73"/>
      <c r="D15" s="3" t="s">
        <v>117</v>
      </c>
      <c r="E15" s="167" t="s">
        <v>81</v>
      </c>
      <c r="H15" s="65">
        <v>0</v>
      </c>
      <c r="I15" s="218" t="s">
        <v>0</v>
      </c>
      <c r="J15" s="195">
        <f>J14+H15</f>
        <v>0.54</v>
      </c>
      <c r="K15" s="28"/>
      <c r="L15" s="87"/>
      <c r="N15" s="28"/>
      <c r="O15" s="87"/>
      <c r="P15" s="74"/>
      <c r="Q15" s="176" t="s">
        <v>126</v>
      </c>
    </row>
    <row r="16" spans="1:20" s="3" customFormat="1" ht="15.6" customHeight="1" x14ac:dyDescent="0.3">
      <c r="A16" s="2"/>
      <c r="B16" s="164"/>
      <c r="C16" s="240">
        <v>10</v>
      </c>
      <c r="D16" s="162" t="s">
        <v>130</v>
      </c>
      <c r="E16" s="163" t="s">
        <v>178</v>
      </c>
      <c r="F16" s="7" t="s">
        <v>4</v>
      </c>
      <c r="G16" s="108" t="s">
        <v>92</v>
      </c>
      <c r="H16" s="161">
        <f>$H$13-($H$14+$H$15)</f>
        <v>0.08</v>
      </c>
      <c r="I16" s="166" t="s">
        <v>0</v>
      </c>
      <c r="J16" s="161">
        <f>L16-O16</f>
        <v>0.08</v>
      </c>
      <c r="K16" s="7" t="s">
        <v>4</v>
      </c>
      <c r="L16" s="11">
        <f>$H$13</f>
        <v>0.08</v>
      </c>
      <c r="M16" s="8" t="s">
        <v>0</v>
      </c>
      <c r="N16" s="10" t="s">
        <v>15</v>
      </c>
      <c r="O16" s="98">
        <f>$H$14+$H$15</f>
        <v>0</v>
      </c>
      <c r="P16" s="42" t="s">
        <v>0</v>
      </c>
      <c r="Q16" s="181" t="s">
        <v>179</v>
      </c>
      <c r="R16" s="70"/>
      <c r="S16" s="2"/>
      <c r="T16" s="2"/>
    </row>
    <row r="17" spans="1:20" s="3" customFormat="1" ht="15.6" customHeight="1" x14ac:dyDescent="0.3">
      <c r="A17" s="158" t="s">
        <v>115</v>
      </c>
      <c r="B17" s="40" t="s">
        <v>116</v>
      </c>
      <c r="C17" s="241">
        <v>1</v>
      </c>
      <c r="D17" s="2" t="s">
        <v>64</v>
      </c>
      <c r="E17" s="77" t="s">
        <v>24</v>
      </c>
      <c r="F17" s="7" t="s">
        <v>4</v>
      </c>
      <c r="G17" s="77" t="s">
        <v>157</v>
      </c>
      <c r="H17" s="211">
        <f>H7/H18</f>
        <v>0.37037037037037035</v>
      </c>
      <c r="I17" s="166" t="s">
        <v>0</v>
      </c>
      <c r="J17" s="8">
        <f>L17/O17</f>
        <v>0.37037037037037035</v>
      </c>
      <c r="K17" s="7" t="s">
        <v>4</v>
      </c>
      <c r="L17" s="11">
        <f>H7</f>
        <v>2</v>
      </c>
      <c r="M17" s="8" t="s">
        <v>2</v>
      </c>
      <c r="N17" s="7" t="s">
        <v>5</v>
      </c>
      <c r="O17" s="11">
        <f>H18</f>
        <v>5.4</v>
      </c>
      <c r="P17" s="41" t="s">
        <v>1</v>
      </c>
      <c r="Q17" s="180" t="s">
        <v>153</v>
      </c>
    </row>
    <row r="18" spans="1:20" s="3" customFormat="1" ht="15.6" customHeight="1" x14ac:dyDescent="0.3">
      <c r="B18" s="164"/>
      <c r="D18" s="2" t="s">
        <v>158</v>
      </c>
      <c r="E18" s="77" t="s">
        <v>156</v>
      </c>
      <c r="F18" s="7" t="s">
        <v>4</v>
      </c>
      <c r="G18" s="3" t="s">
        <v>159</v>
      </c>
      <c r="H18" s="226">
        <f>H9*H24/H12</f>
        <v>5.4</v>
      </c>
      <c r="I18" s="166" t="s">
        <v>1</v>
      </c>
      <c r="J18" s="227">
        <f>L18*O18</f>
        <v>5.4</v>
      </c>
      <c r="K18" s="7" t="s">
        <v>4</v>
      </c>
      <c r="L18" s="11">
        <f>H9</f>
        <v>1</v>
      </c>
      <c r="M18" s="9" t="s">
        <v>1</v>
      </c>
      <c r="N18" s="10" t="s">
        <v>16</v>
      </c>
      <c r="O18" s="98">
        <f>H24/H12</f>
        <v>5.4</v>
      </c>
      <c r="P18" s="42"/>
      <c r="Q18" s="174"/>
    </row>
    <row r="19" spans="1:20" s="3" customFormat="1" ht="15.6" customHeight="1" x14ac:dyDescent="0.3">
      <c r="A19" s="2"/>
      <c r="B19" s="164"/>
      <c r="C19" s="240">
        <v>9</v>
      </c>
      <c r="D19" s="246" t="s">
        <v>43</v>
      </c>
      <c r="E19" s="163" t="s">
        <v>123</v>
      </c>
      <c r="F19" s="7" t="s">
        <v>4</v>
      </c>
      <c r="G19" s="76" t="s">
        <v>147</v>
      </c>
      <c r="H19" s="161">
        <f>$H$42-$H$21</f>
        <v>0</v>
      </c>
      <c r="I19" s="166" t="s">
        <v>0</v>
      </c>
      <c r="J19" s="227">
        <f>L19-O19</f>
        <v>0</v>
      </c>
      <c r="K19" s="7"/>
      <c r="L19" s="11">
        <f>H42</f>
        <v>0.32037037037037036</v>
      </c>
      <c r="M19" s="8" t="s">
        <v>0</v>
      </c>
      <c r="N19" s="10" t="s">
        <v>15</v>
      </c>
      <c r="O19" s="11">
        <f>H21</f>
        <v>0.32037037037037036</v>
      </c>
      <c r="P19" s="42" t="s">
        <v>0</v>
      </c>
      <c r="Q19" s="261" t="s">
        <v>182</v>
      </c>
      <c r="R19" s="69"/>
      <c r="S19" s="2"/>
      <c r="T19" s="2"/>
    </row>
    <row r="20" spans="1:20" s="3" customFormat="1" ht="15.6" customHeight="1" x14ac:dyDescent="0.3">
      <c r="A20" s="2"/>
      <c r="B20" s="168"/>
      <c r="C20" s="241">
        <v>2</v>
      </c>
      <c r="D20" s="2" t="s">
        <v>50</v>
      </c>
      <c r="E20" s="77" t="s">
        <v>35</v>
      </c>
      <c r="F20" s="7"/>
      <c r="G20" s="2"/>
      <c r="H20" s="66">
        <v>0.05</v>
      </c>
      <c r="I20" s="244" t="s">
        <v>0</v>
      </c>
      <c r="J20" s="8"/>
      <c r="K20" s="7"/>
      <c r="L20" s="8"/>
      <c r="M20" s="8"/>
      <c r="N20" s="7"/>
      <c r="O20" s="8"/>
      <c r="P20" s="42"/>
      <c r="Q20" s="179" t="s">
        <v>164</v>
      </c>
    </row>
    <row r="21" spans="1:20" s="2" customFormat="1" ht="15.6" customHeight="1" thickBot="1" x14ac:dyDescent="0.35">
      <c r="B21" s="103"/>
      <c r="C21" s="256">
        <v>3</v>
      </c>
      <c r="D21" s="43" t="s">
        <v>46</v>
      </c>
      <c r="E21" s="78" t="s">
        <v>32</v>
      </c>
      <c r="F21" s="44" t="s">
        <v>4</v>
      </c>
      <c r="G21" s="257" t="s">
        <v>38</v>
      </c>
      <c r="H21" s="258">
        <f>$H$17-$H$20</f>
        <v>0.32037037037037036</v>
      </c>
      <c r="I21" s="259" t="s">
        <v>0</v>
      </c>
      <c r="J21" s="47">
        <f>L21-O21</f>
        <v>0.32037037037037036</v>
      </c>
      <c r="K21" s="44" t="s">
        <v>4</v>
      </c>
      <c r="L21" s="260">
        <f>H17</f>
        <v>0.37037037037037035</v>
      </c>
      <c r="M21" s="47" t="s">
        <v>0</v>
      </c>
      <c r="N21" s="44" t="s">
        <v>15</v>
      </c>
      <c r="O21" s="260">
        <f>H20</f>
        <v>0.05</v>
      </c>
      <c r="P21" s="48" t="s">
        <v>0</v>
      </c>
      <c r="Q21" s="182" t="s">
        <v>129</v>
      </c>
    </row>
    <row r="22" spans="1:20" s="3" customFormat="1" ht="15.6" customHeight="1" thickTop="1" thickBot="1" x14ac:dyDescent="0.35">
      <c r="B22" s="2"/>
      <c r="E22" s="79"/>
    </row>
    <row r="23" spans="1:20" s="3" customFormat="1" ht="15.6" customHeight="1" thickTop="1" thickBot="1" x14ac:dyDescent="0.35">
      <c r="A23" s="59" t="s">
        <v>131</v>
      </c>
      <c r="B23" s="49" t="s">
        <v>83</v>
      </c>
      <c r="C23" s="50" t="s">
        <v>13</v>
      </c>
      <c r="D23" s="51" t="s">
        <v>8</v>
      </c>
      <c r="E23" s="80" t="s">
        <v>9</v>
      </c>
      <c r="F23" s="50" t="s">
        <v>4</v>
      </c>
      <c r="G23" s="51" t="s">
        <v>10</v>
      </c>
      <c r="H23" s="52" t="s">
        <v>11</v>
      </c>
      <c r="I23" s="53" t="s">
        <v>12</v>
      </c>
      <c r="J23" s="51" t="s">
        <v>6</v>
      </c>
      <c r="K23" s="51"/>
      <c r="L23" s="51"/>
      <c r="M23" s="51"/>
      <c r="N23" s="50"/>
      <c r="O23" s="51"/>
      <c r="P23" s="53"/>
      <c r="Q23" s="191" t="s">
        <v>134</v>
      </c>
    </row>
    <row r="24" spans="1:20" s="3" customFormat="1" ht="15.6" customHeight="1" x14ac:dyDescent="0.3">
      <c r="B24" s="54" t="s">
        <v>62</v>
      </c>
      <c r="C24" s="1" t="s">
        <v>18</v>
      </c>
      <c r="D24" s="3" t="s">
        <v>85</v>
      </c>
      <c r="E24" s="108" t="s">
        <v>67</v>
      </c>
      <c r="F24" s="28" t="s">
        <v>4</v>
      </c>
      <c r="G24" s="3" t="s">
        <v>180</v>
      </c>
      <c r="H24" s="195">
        <f>J15</f>
        <v>0.54</v>
      </c>
      <c r="I24" s="196" t="s">
        <v>0</v>
      </c>
      <c r="J24" s="86">
        <f>L24+O24</f>
        <v>0.54</v>
      </c>
      <c r="K24" s="22" t="s">
        <v>4</v>
      </c>
      <c r="L24" s="159">
        <f>H10</f>
        <v>0.5</v>
      </c>
      <c r="M24" s="4" t="s">
        <v>0</v>
      </c>
      <c r="N24" s="22" t="s">
        <v>77</v>
      </c>
      <c r="O24" s="86">
        <f>H11-H44+H13</f>
        <v>0.04</v>
      </c>
      <c r="P24" s="83" t="s">
        <v>0</v>
      </c>
      <c r="Q24" s="183"/>
    </row>
    <row r="25" spans="1:20" s="3" customFormat="1" ht="15.6" customHeight="1" x14ac:dyDescent="0.3">
      <c r="B25" s="30"/>
      <c r="C25" s="1" t="s">
        <v>19</v>
      </c>
      <c r="D25" s="2" t="s">
        <v>103</v>
      </c>
      <c r="E25" s="77" t="s">
        <v>7</v>
      </c>
      <c r="F25" s="7" t="s">
        <v>4</v>
      </c>
      <c r="G25" s="2" t="s">
        <v>17</v>
      </c>
      <c r="H25" s="170">
        <f>H9</f>
        <v>1</v>
      </c>
      <c r="I25" s="197" t="s">
        <v>1</v>
      </c>
      <c r="J25" s="5"/>
      <c r="K25" s="6"/>
      <c r="L25" s="5"/>
      <c r="M25" s="5"/>
      <c r="N25" s="6"/>
      <c r="O25" s="5"/>
      <c r="P25" s="38"/>
      <c r="Q25" s="184"/>
    </row>
    <row r="26" spans="1:20" s="3" customFormat="1" ht="15.6" customHeight="1" x14ac:dyDescent="0.3">
      <c r="B26" s="30"/>
      <c r="C26" s="1" t="s">
        <v>20</v>
      </c>
      <c r="D26" s="3" t="s">
        <v>69</v>
      </c>
      <c r="E26" s="79" t="s">
        <v>70</v>
      </c>
      <c r="F26" s="28" t="s">
        <v>4</v>
      </c>
      <c r="G26" s="3" t="s">
        <v>71</v>
      </c>
      <c r="H26" s="62">
        <f>H25*H24</f>
        <v>0.54</v>
      </c>
      <c r="I26" s="38" t="s">
        <v>2</v>
      </c>
      <c r="J26" s="8">
        <f>L26*O26</f>
        <v>0.54</v>
      </c>
      <c r="K26" s="7" t="s">
        <v>4</v>
      </c>
      <c r="L26" s="11">
        <f>H25</f>
        <v>1</v>
      </c>
      <c r="M26" s="9" t="s">
        <v>1</v>
      </c>
      <c r="N26" s="10" t="s">
        <v>16</v>
      </c>
      <c r="O26" s="11">
        <f>H24</f>
        <v>0.54</v>
      </c>
      <c r="P26" s="37" t="s">
        <v>0</v>
      </c>
      <c r="Q26" s="184"/>
    </row>
    <row r="27" spans="1:20" s="3" customFormat="1" ht="15.6" customHeight="1" x14ac:dyDescent="0.3">
      <c r="B27" s="29"/>
      <c r="C27" s="1" t="s">
        <v>22</v>
      </c>
      <c r="D27" s="2" t="s">
        <v>86</v>
      </c>
      <c r="E27" s="76" t="s">
        <v>30</v>
      </c>
      <c r="F27" s="7"/>
      <c r="G27" s="2"/>
      <c r="H27" s="170">
        <f>H13</f>
        <v>0.08</v>
      </c>
      <c r="I27" s="197" t="s">
        <v>0</v>
      </c>
      <c r="J27" s="2"/>
      <c r="K27" s="7"/>
      <c r="L27" s="25"/>
      <c r="M27" s="2"/>
      <c r="N27" s="7"/>
      <c r="O27" s="5"/>
      <c r="P27" s="38"/>
      <c r="Q27" s="185"/>
    </row>
    <row r="28" spans="1:20" s="3" customFormat="1" ht="15.6" customHeight="1" x14ac:dyDescent="0.3">
      <c r="B28" s="118"/>
      <c r="C28" s="119" t="s">
        <v>23</v>
      </c>
      <c r="D28" s="255" t="s">
        <v>192</v>
      </c>
      <c r="E28" s="113" t="s">
        <v>31</v>
      </c>
      <c r="F28" s="111" t="s">
        <v>4</v>
      </c>
      <c r="G28" s="3" t="s">
        <v>160</v>
      </c>
      <c r="H28" s="120">
        <f>H38</f>
        <v>6.75</v>
      </c>
      <c r="I28" s="198" t="s">
        <v>1</v>
      </c>
      <c r="J28" s="115">
        <f>L28/O28</f>
        <v>6.75</v>
      </c>
      <c r="K28" s="111" t="s">
        <v>4</v>
      </c>
      <c r="L28" s="115">
        <f>H25*H24</f>
        <v>0.54</v>
      </c>
      <c r="M28" s="121" t="s">
        <v>2</v>
      </c>
      <c r="N28" s="122" t="s">
        <v>5</v>
      </c>
      <c r="O28" s="123">
        <f>H27</f>
        <v>0.08</v>
      </c>
      <c r="P28" s="124" t="s">
        <v>0</v>
      </c>
      <c r="Q28" s="194"/>
    </row>
    <row r="29" spans="1:20" s="3" customFormat="1" ht="15.6" customHeight="1" x14ac:dyDescent="0.3">
      <c r="B29" s="128" t="s">
        <v>87</v>
      </c>
      <c r="C29" s="129">
        <v>1</v>
      </c>
      <c r="D29" s="130" t="s">
        <v>88</v>
      </c>
      <c r="E29" s="131" t="s">
        <v>68</v>
      </c>
      <c r="F29" s="132"/>
      <c r="G29" s="133"/>
      <c r="H29" s="169">
        <f>$H$10</f>
        <v>0.5</v>
      </c>
      <c r="I29" s="196" t="s">
        <v>0</v>
      </c>
      <c r="J29" s="134"/>
      <c r="K29" s="132"/>
      <c r="L29" s="134"/>
      <c r="M29" s="135"/>
      <c r="N29" s="136"/>
      <c r="O29" s="137"/>
      <c r="P29" s="138"/>
      <c r="Q29" s="183" t="s">
        <v>106</v>
      </c>
    </row>
    <row r="30" spans="1:20" s="3" customFormat="1" ht="15.6" customHeight="1" x14ac:dyDescent="0.3">
      <c r="B30" s="30"/>
      <c r="C30" s="1">
        <v>2</v>
      </c>
      <c r="D30" s="2" t="s">
        <v>91</v>
      </c>
      <c r="E30" s="76" t="s">
        <v>89</v>
      </c>
      <c r="F30" s="7" t="s">
        <v>4</v>
      </c>
      <c r="G30" s="3" t="s">
        <v>90</v>
      </c>
      <c r="H30" s="62">
        <f>H10+H11</f>
        <v>0.54</v>
      </c>
      <c r="I30" s="38" t="s">
        <v>0</v>
      </c>
      <c r="J30" s="8">
        <f>L30+O30</f>
        <v>0.54</v>
      </c>
      <c r="K30" s="7" t="s">
        <v>4</v>
      </c>
      <c r="L30" s="11">
        <f>H10</f>
        <v>0.5</v>
      </c>
      <c r="M30" s="9" t="s">
        <v>0</v>
      </c>
      <c r="N30" s="10" t="s">
        <v>77</v>
      </c>
      <c r="O30" s="11">
        <f>H11</f>
        <v>0.04</v>
      </c>
      <c r="P30" s="37" t="s">
        <v>0</v>
      </c>
      <c r="Q30" s="183" t="s">
        <v>107</v>
      </c>
    </row>
    <row r="31" spans="1:20" s="3" customFormat="1" ht="15.6" customHeight="1" x14ac:dyDescent="0.3">
      <c r="B31" s="30"/>
      <c r="C31" s="1">
        <v>3</v>
      </c>
      <c r="D31" s="2" t="s">
        <v>175</v>
      </c>
      <c r="E31" s="76" t="s">
        <v>93</v>
      </c>
      <c r="F31" s="7" t="s">
        <v>4</v>
      </c>
      <c r="G31" s="76" t="s">
        <v>181</v>
      </c>
      <c r="H31" s="64">
        <f>H30-H44</f>
        <v>0.46</v>
      </c>
      <c r="I31" s="38" t="s">
        <v>0</v>
      </c>
      <c r="J31" s="8">
        <f>L31-O31</f>
        <v>0.46</v>
      </c>
      <c r="K31" s="7" t="s">
        <v>4</v>
      </c>
      <c r="L31" s="11">
        <f>H30</f>
        <v>0.54</v>
      </c>
      <c r="M31" s="8" t="s">
        <v>0</v>
      </c>
      <c r="N31" s="10" t="s">
        <v>15</v>
      </c>
      <c r="O31" s="11">
        <f>H44</f>
        <v>0.08</v>
      </c>
      <c r="P31" s="37" t="s">
        <v>0</v>
      </c>
      <c r="Q31" s="184"/>
    </row>
    <row r="32" spans="1:20" s="3" customFormat="1" ht="15.6" customHeight="1" x14ac:dyDescent="0.3">
      <c r="B32" s="30"/>
      <c r="C32" s="1">
        <v>4</v>
      </c>
      <c r="D32" s="2" t="s">
        <v>85</v>
      </c>
      <c r="E32" s="108" t="s">
        <v>67</v>
      </c>
      <c r="F32" s="28" t="s">
        <v>4</v>
      </c>
      <c r="G32" s="76" t="s">
        <v>94</v>
      </c>
      <c r="H32" s="64">
        <f>H31+H13</f>
        <v>0.54</v>
      </c>
      <c r="I32" s="38" t="s">
        <v>0</v>
      </c>
      <c r="J32" s="8">
        <f>L32+O32</f>
        <v>0.54</v>
      </c>
      <c r="K32" s="6" t="s">
        <v>4</v>
      </c>
      <c r="L32" s="91">
        <f>H31</f>
        <v>0.46</v>
      </c>
      <c r="M32" s="9" t="s">
        <v>0</v>
      </c>
      <c r="N32" s="10" t="s">
        <v>77</v>
      </c>
      <c r="O32" s="11">
        <f>H13</f>
        <v>0.08</v>
      </c>
      <c r="P32" s="37" t="s">
        <v>0</v>
      </c>
      <c r="Q32" s="183"/>
    </row>
    <row r="33" spans="2:20" s="3" customFormat="1" ht="15.6" customHeight="1" x14ac:dyDescent="0.3">
      <c r="B33" s="30"/>
      <c r="C33" s="1">
        <v>5</v>
      </c>
      <c r="D33" s="2" t="s">
        <v>95</v>
      </c>
      <c r="E33" s="76" t="s">
        <v>96</v>
      </c>
      <c r="F33" s="7" t="s">
        <v>4</v>
      </c>
      <c r="G33" s="108" t="s">
        <v>97</v>
      </c>
      <c r="H33" s="64">
        <f>H32-H14</f>
        <v>0.54</v>
      </c>
      <c r="I33" s="38" t="s">
        <v>0</v>
      </c>
      <c r="J33" s="8">
        <f>L33-O33</f>
        <v>0.54</v>
      </c>
      <c r="K33" s="7" t="s">
        <v>4</v>
      </c>
      <c r="L33" s="11">
        <f>H32</f>
        <v>0.54</v>
      </c>
      <c r="M33" s="8" t="s">
        <v>0</v>
      </c>
      <c r="N33" s="10" t="s">
        <v>15</v>
      </c>
      <c r="O33" s="11">
        <f>H14</f>
        <v>0</v>
      </c>
      <c r="P33" s="37" t="s">
        <v>0</v>
      </c>
      <c r="Q33" s="184" t="s">
        <v>105</v>
      </c>
    </row>
    <row r="34" spans="2:20" s="3" customFormat="1" ht="15.6" customHeight="1" thickBot="1" x14ac:dyDescent="0.35">
      <c r="B34" s="55"/>
      <c r="C34" s="14">
        <v>6</v>
      </c>
      <c r="D34" s="13" t="s">
        <v>98</v>
      </c>
      <c r="E34" s="139" t="s">
        <v>68</v>
      </c>
      <c r="F34" s="15" t="s">
        <v>4</v>
      </c>
      <c r="G34" s="75" t="s">
        <v>99</v>
      </c>
      <c r="H34" s="88">
        <f>H33-H11-H15</f>
        <v>0.5</v>
      </c>
      <c r="I34" s="199" t="s">
        <v>0</v>
      </c>
      <c r="J34" s="19">
        <f>L34-O34</f>
        <v>0.5</v>
      </c>
      <c r="K34" s="15" t="s">
        <v>4</v>
      </c>
      <c r="L34" s="18">
        <f>H33</f>
        <v>0.54</v>
      </c>
      <c r="M34" s="16" t="s">
        <v>0</v>
      </c>
      <c r="N34" s="17" t="s">
        <v>15</v>
      </c>
      <c r="O34" s="140">
        <f>H11+H15</f>
        <v>0.04</v>
      </c>
      <c r="P34" s="61" t="s">
        <v>0</v>
      </c>
      <c r="Q34" s="192"/>
    </row>
    <row r="35" spans="2:20" s="3" customFormat="1" ht="15.6" customHeight="1" x14ac:dyDescent="0.3">
      <c r="B35" s="54" t="s">
        <v>29</v>
      </c>
      <c r="C35" s="125">
        <v>1</v>
      </c>
      <c r="D35" s="105" t="s">
        <v>48</v>
      </c>
      <c r="E35" s="106" t="s">
        <v>24</v>
      </c>
      <c r="F35" s="104"/>
      <c r="G35" s="105"/>
      <c r="H35" s="126">
        <f>$H$17</f>
        <v>0.37037037037037035</v>
      </c>
      <c r="I35" s="200" t="s">
        <v>0</v>
      </c>
      <c r="J35" s="107"/>
      <c r="K35" s="104"/>
      <c r="L35" s="104"/>
      <c r="M35" s="104"/>
      <c r="N35" s="104"/>
      <c r="O35" s="104"/>
      <c r="P35" s="127"/>
      <c r="Q35" s="186"/>
    </row>
    <row r="36" spans="2:20" s="2" customFormat="1" ht="15.6" customHeight="1" x14ac:dyDescent="0.3">
      <c r="B36" s="29"/>
      <c r="C36" s="20">
        <v>2</v>
      </c>
      <c r="D36" s="2" t="s">
        <v>50</v>
      </c>
      <c r="E36" s="77" t="s">
        <v>35</v>
      </c>
      <c r="F36" s="7"/>
      <c r="H36" s="99">
        <f>$H$20</f>
        <v>0.05</v>
      </c>
      <c r="I36" s="201" t="s">
        <v>0</v>
      </c>
      <c r="J36" s="8"/>
      <c r="K36" s="7"/>
      <c r="L36" s="8"/>
      <c r="M36" s="8"/>
      <c r="N36" s="7"/>
      <c r="O36" s="8"/>
      <c r="P36" s="37"/>
      <c r="Q36" s="184"/>
    </row>
    <row r="37" spans="2:20" s="2" customFormat="1" ht="15.6" customHeight="1" thickBot="1" x14ac:dyDescent="0.35">
      <c r="B37" s="56"/>
      <c r="C37" s="21">
        <v>3</v>
      </c>
      <c r="D37" s="13" t="s">
        <v>46</v>
      </c>
      <c r="E37" s="81" t="s">
        <v>32</v>
      </c>
      <c r="F37" s="15" t="s">
        <v>4</v>
      </c>
      <c r="G37" s="27" t="s">
        <v>38</v>
      </c>
      <c r="H37" s="100">
        <f>$H$21</f>
        <v>0.32037037037037036</v>
      </c>
      <c r="I37" s="202" t="s">
        <v>0</v>
      </c>
      <c r="J37" s="19">
        <f>L37-O37</f>
        <v>0.32037037037037036</v>
      </c>
      <c r="K37" s="15" t="s">
        <v>4</v>
      </c>
      <c r="L37" s="18">
        <f>H35</f>
        <v>0.37037037037037035</v>
      </c>
      <c r="M37" s="19" t="s">
        <v>0</v>
      </c>
      <c r="N37" s="15" t="s">
        <v>15</v>
      </c>
      <c r="O37" s="18">
        <f>H36</f>
        <v>0.05</v>
      </c>
      <c r="P37" s="61" t="s">
        <v>0</v>
      </c>
      <c r="Q37" s="192"/>
    </row>
    <row r="38" spans="2:20" s="3" customFormat="1" ht="15.6" customHeight="1" x14ac:dyDescent="0.3">
      <c r="B38" s="57" t="s">
        <v>21</v>
      </c>
      <c r="C38" s="35">
        <v>4</v>
      </c>
      <c r="D38" s="2" t="s">
        <v>110</v>
      </c>
      <c r="E38" s="77" t="s">
        <v>25</v>
      </c>
      <c r="F38" s="7" t="s">
        <v>4</v>
      </c>
      <c r="G38" s="2" t="s">
        <v>27</v>
      </c>
      <c r="H38" s="62">
        <f>$H$8/$H$17</f>
        <v>6.75</v>
      </c>
      <c r="I38" s="38" t="s">
        <v>1</v>
      </c>
      <c r="J38" s="8">
        <f>L38/O38</f>
        <v>6.75</v>
      </c>
      <c r="K38" s="7" t="s">
        <v>4</v>
      </c>
      <c r="L38" s="11">
        <f>H40</f>
        <v>2.5</v>
      </c>
      <c r="M38" s="23" t="s">
        <v>2</v>
      </c>
      <c r="N38" s="7" t="s">
        <v>5</v>
      </c>
      <c r="O38" s="11">
        <f>H35</f>
        <v>0.37037037037037035</v>
      </c>
      <c r="P38" s="37" t="s">
        <v>0</v>
      </c>
      <c r="Q38" s="187"/>
    </row>
    <row r="39" spans="2:20" s="2" customFormat="1" ht="15.6" customHeight="1" x14ac:dyDescent="0.3">
      <c r="B39" s="29"/>
      <c r="C39" s="35">
        <v>5</v>
      </c>
      <c r="D39" s="2" t="s">
        <v>135</v>
      </c>
      <c r="E39" s="77" t="s">
        <v>36</v>
      </c>
      <c r="F39" s="7" t="s">
        <v>4</v>
      </c>
      <c r="G39" s="2" t="s">
        <v>37</v>
      </c>
      <c r="H39" s="62">
        <f>H38*$H$20</f>
        <v>0.33750000000000002</v>
      </c>
      <c r="I39" s="38" t="s">
        <v>2</v>
      </c>
      <c r="J39" s="8">
        <f>L39*O39</f>
        <v>0.33750000000000002</v>
      </c>
      <c r="K39" s="7" t="s">
        <v>4</v>
      </c>
      <c r="L39" s="11">
        <f>H38</f>
        <v>6.75</v>
      </c>
      <c r="M39" s="23" t="s">
        <v>1</v>
      </c>
      <c r="N39" s="10" t="s">
        <v>16</v>
      </c>
      <c r="O39" s="11">
        <f>H36</f>
        <v>0.05</v>
      </c>
      <c r="P39" s="37" t="s">
        <v>0</v>
      </c>
      <c r="Q39" s="188"/>
    </row>
    <row r="40" spans="2:20" s="2" customFormat="1" ht="15.6" customHeight="1" thickBot="1" x14ac:dyDescent="0.35">
      <c r="B40" s="56"/>
      <c r="C40" s="60">
        <v>6</v>
      </c>
      <c r="D40" s="13" t="s">
        <v>63</v>
      </c>
      <c r="E40" s="81" t="s">
        <v>26</v>
      </c>
      <c r="F40" s="15" t="s">
        <v>4</v>
      </c>
      <c r="G40" s="13" t="s">
        <v>28</v>
      </c>
      <c r="H40" s="94">
        <f>$H$8</f>
        <v>2.5</v>
      </c>
      <c r="I40" s="203" t="s">
        <v>2</v>
      </c>
      <c r="J40" s="16"/>
      <c r="K40" s="15"/>
      <c r="L40" s="24"/>
      <c r="M40" s="24"/>
      <c r="N40" s="15"/>
      <c r="O40" s="19"/>
      <c r="P40" s="61"/>
      <c r="Q40" s="192"/>
    </row>
    <row r="41" spans="2:20" s="3" customFormat="1" ht="15.6" customHeight="1" x14ac:dyDescent="0.3">
      <c r="B41" s="57" t="s">
        <v>65</v>
      </c>
      <c r="C41" s="204">
        <v>7</v>
      </c>
      <c r="D41" s="2" t="s">
        <v>45</v>
      </c>
      <c r="E41" s="77" t="s">
        <v>42</v>
      </c>
      <c r="F41" s="7" t="s">
        <v>4</v>
      </c>
      <c r="G41" s="2" t="s">
        <v>39</v>
      </c>
      <c r="H41" s="62">
        <f>H38*H37</f>
        <v>2.1625000000000001</v>
      </c>
      <c r="I41" s="38" t="s">
        <v>2</v>
      </c>
      <c r="J41" s="8">
        <f>L41-O41</f>
        <v>2.1625000000000001</v>
      </c>
      <c r="K41" s="7" t="s">
        <v>4</v>
      </c>
      <c r="L41" s="11">
        <f>H40</f>
        <v>2.5</v>
      </c>
      <c r="M41" s="23" t="s">
        <v>2</v>
      </c>
      <c r="N41" s="10" t="s">
        <v>15</v>
      </c>
      <c r="O41" s="11">
        <f>H39</f>
        <v>0.33750000000000002</v>
      </c>
      <c r="P41" s="37" t="s">
        <v>2</v>
      </c>
      <c r="Q41" s="184"/>
    </row>
    <row r="42" spans="2:20" s="3" customFormat="1" ht="15.6" customHeight="1" x14ac:dyDescent="0.3">
      <c r="B42" s="29"/>
      <c r="C42" s="204">
        <v>8</v>
      </c>
      <c r="D42" s="4" t="s">
        <v>201</v>
      </c>
      <c r="E42" s="76" t="s">
        <v>33</v>
      </c>
      <c r="F42" s="7" t="s">
        <v>4</v>
      </c>
      <c r="G42" s="2" t="s">
        <v>168</v>
      </c>
      <c r="H42" s="64">
        <f>H41/H28</f>
        <v>0.32037037037037036</v>
      </c>
      <c r="I42" s="38" t="s">
        <v>0</v>
      </c>
      <c r="J42" s="25">
        <f>L42/O42</f>
        <v>0.32037037037037036</v>
      </c>
      <c r="K42" s="7" t="s">
        <v>4</v>
      </c>
      <c r="L42" s="91">
        <f>H41</f>
        <v>2.1625000000000001</v>
      </c>
      <c r="M42" s="26" t="s">
        <v>2</v>
      </c>
      <c r="N42" s="6" t="s">
        <v>5</v>
      </c>
      <c r="O42" s="91">
        <f>H28</f>
        <v>6.75</v>
      </c>
      <c r="P42" s="84" t="s">
        <v>1</v>
      </c>
      <c r="Q42" s="184"/>
      <c r="R42" s="2"/>
      <c r="S42" s="2"/>
      <c r="T42" s="2"/>
    </row>
    <row r="43" spans="2:20" s="3" customFormat="1" ht="15.6" customHeight="1" x14ac:dyDescent="0.3">
      <c r="B43" s="30"/>
      <c r="C43" s="204">
        <v>9</v>
      </c>
      <c r="D43" s="3" t="s">
        <v>198</v>
      </c>
      <c r="E43" s="76" t="s">
        <v>34</v>
      </c>
      <c r="F43" s="7" t="s">
        <v>4</v>
      </c>
      <c r="G43" s="12" t="s">
        <v>41</v>
      </c>
      <c r="H43" s="161">
        <f>$H$42-$H$21</f>
        <v>0</v>
      </c>
      <c r="I43" s="38" t="s">
        <v>0</v>
      </c>
      <c r="J43" s="8">
        <f>$L$43-$O$43</f>
        <v>0</v>
      </c>
      <c r="K43" s="7" t="s">
        <v>4</v>
      </c>
      <c r="L43" s="11">
        <f>$H$42</f>
        <v>0.32037037037037036</v>
      </c>
      <c r="M43" s="8" t="s">
        <v>0</v>
      </c>
      <c r="N43" s="10" t="s">
        <v>15</v>
      </c>
      <c r="O43" s="11">
        <f>$H$37</f>
        <v>0.32037037037037036</v>
      </c>
      <c r="P43" s="37" t="s">
        <v>0</v>
      </c>
      <c r="Q43" s="183" t="s">
        <v>199</v>
      </c>
      <c r="R43" s="69"/>
      <c r="S43" s="2"/>
      <c r="T43" s="2"/>
    </row>
    <row r="44" spans="2:20" s="3" customFormat="1" ht="15.6" customHeight="1" x14ac:dyDescent="0.3">
      <c r="B44" s="30"/>
      <c r="C44" s="204">
        <v>10</v>
      </c>
      <c r="D44" s="3" t="s">
        <v>130</v>
      </c>
      <c r="E44" s="76" t="s">
        <v>176</v>
      </c>
      <c r="F44" s="7" t="s">
        <v>4</v>
      </c>
      <c r="G44" s="108" t="s">
        <v>92</v>
      </c>
      <c r="H44" s="64">
        <f>$H$16</f>
        <v>0.08</v>
      </c>
      <c r="I44" s="38" t="s">
        <v>0</v>
      </c>
      <c r="J44" s="8">
        <f>L44-O44</f>
        <v>0.08</v>
      </c>
      <c r="K44" s="7" t="s">
        <v>4</v>
      </c>
      <c r="L44" s="11">
        <f>$H$13</f>
        <v>0.08</v>
      </c>
      <c r="M44" s="8" t="s">
        <v>0</v>
      </c>
      <c r="N44" s="10" t="s">
        <v>15</v>
      </c>
      <c r="O44" s="98">
        <f>$H$14+$H$15</f>
        <v>0</v>
      </c>
      <c r="P44" s="37" t="s">
        <v>0</v>
      </c>
      <c r="Q44" s="183"/>
      <c r="R44" s="70"/>
      <c r="S44" s="2"/>
      <c r="T44" s="2"/>
    </row>
    <row r="45" spans="2:20" s="3" customFormat="1" ht="15.6" customHeight="1" x14ac:dyDescent="0.3">
      <c r="B45" s="30"/>
      <c r="C45" s="204"/>
      <c r="D45" s="2" t="s">
        <v>47</v>
      </c>
      <c r="E45" s="76" t="s">
        <v>30</v>
      </c>
      <c r="F45" s="7"/>
      <c r="G45" s="108"/>
      <c r="H45" s="170">
        <f>$H$13</f>
        <v>0.08</v>
      </c>
      <c r="I45" s="196" t="s">
        <v>0</v>
      </c>
      <c r="J45" s="72"/>
      <c r="K45" s="7"/>
      <c r="L45" s="11"/>
      <c r="M45" s="8"/>
      <c r="N45" s="10"/>
      <c r="O45" s="11"/>
      <c r="P45" s="37"/>
      <c r="Q45" s="189"/>
      <c r="R45" s="70"/>
      <c r="S45" s="2"/>
      <c r="T45" s="2"/>
    </row>
    <row r="46" spans="2:20" s="3" customFormat="1" ht="15.6" customHeight="1" x14ac:dyDescent="0.3">
      <c r="B46" s="95"/>
      <c r="C46" s="204">
        <v>11</v>
      </c>
      <c r="D46" s="9" t="s">
        <v>128</v>
      </c>
      <c r="E46" s="249" t="s">
        <v>3</v>
      </c>
      <c r="F46" s="250" t="s">
        <v>4</v>
      </c>
      <c r="G46" s="69" t="s">
        <v>183</v>
      </c>
      <c r="H46" s="254">
        <f>INT(H42/H45)</f>
        <v>4</v>
      </c>
      <c r="I46" s="251"/>
      <c r="J46" s="8">
        <f>L46/O46</f>
        <v>4.0046296296296298</v>
      </c>
      <c r="K46" s="96" t="s">
        <v>4</v>
      </c>
      <c r="L46" s="159">
        <f>H42</f>
        <v>0.32037037037037036</v>
      </c>
      <c r="M46" s="9" t="s">
        <v>0</v>
      </c>
      <c r="N46" s="96" t="s">
        <v>5</v>
      </c>
      <c r="O46" s="11">
        <f>H27</f>
        <v>0.08</v>
      </c>
      <c r="P46" s="84" t="s">
        <v>0</v>
      </c>
      <c r="Q46" s="189"/>
      <c r="R46" s="70"/>
      <c r="S46" s="2"/>
      <c r="T46" s="2"/>
    </row>
    <row r="47" spans="2:20" s="3" customFormat="1" ht="15.6" customHeight="1" x14ac:dyDescent="0.3">
      <c r="B47" s="95"/>
      <c r="C47" s="204">
        <v>12</v>
      </c>
      <c r="D47" s="3" t="s">
        <v>84</v>
      </c>
      <c r="F47" s="96"/>
      <c r="G47" s="167" t="s">
        <v>82</v>
      </c>
      <c r="H47" s="64">
        <f>H14+H15</f>
        <v>0</v>
      </c>
      <c r="I47" s="232" t="s">
        <v>0</v>
      </c>
      <c r="J47" s="8">
        <f>L47+O47</f>
        <v>0</v>
      </c>
      <c r="K47" s="96" t="s">
        <v>4</v>
      </c>
      <c r="L47" s="11">
        <f>H14</f>
        <v>0</v>
      </c>
      <c r="M47" s="9" t="s">
        <v>0</v>
      </c>
      <c r="N47" s="96" t="s">
        <v>77</v>
      </c>
      <c r="O47" s="11">
        <f>H15</f>
        <v>0</v>
      </c>
      <c r="P47" s="84" t="s">
        <v>0</v>
      </c>
      <c r="Q47" s="189"/>
      <c r="R47" s="70"/>
      <c r="S47" s="2"/>
      <c r="T47" s="2"/>
    </row>
    <row r="48" spans="2:20" s="3" customFormat="1" ht="15.6" customHeight="1" x14ac:dyDescent="0.3">
      <c r="B48" s="30"/>
      <c r="C48" s="204">
        <v>13</v>
      </c>
      <c r="D48" s="4" t="s">
        <v>184</v>
      </c>
      <c r="E48" s="252" t="s">
        <v>185</v>
      </c>
      <c r="F48" s="22" t="s">
        <v>4</v>
      </c>
      <c r="G48" s="253" t="s">
        <v>186</v>
      </c>
      <c r="H48" s="86">
        <f>H42-H46*H45</f>
        <v>3.7037037037035425E-4</v>
      </c>
      <c r="I48" s="83" t="s">
        <v>0</v>
      </c>
      <c r="J48" s="8">
        <f>L48-O48</f>
        <v>3.7037037037035425E-4</v>
      </c>
      <c r="K48" s="7" t="s">
        <v>4</v>
      </c>
      <c r="L48" s="11">
        <f>H42</f>
        <v>0.32037037037037036</v>
      </c>
      <c r="M48" s="2" t="s">
        <v>0</v>
      </c>
      <c r="N48" s="7" t="s">
        <v>15</v>
      </c>
      <c r="O48" s="98">
        <f>H46*H45</f>
        <v>0.32</v>
      </c>
      <c r="P48" s="37" t="s">
        <v>0</v>
      </c>
      <c r="Q48" s="189"/>
      <c r="R48" s="70"/>
      <c r="S48" s="2"/>
      <c r="T48" s="2"/>
    </row>
    <row r="49" spans="2:20" s="3" customFormat="1" ht="15.6" customHeight="1" thickBot="1" x14ac:dyDescent="0.35">
      <c r="B49" s="55"/>
      <c r="C49" s="39">
        <v>14</v>
      </c>
      <c r="D49" s="75" t="s">
        <v>196</v>
      </c>
      <c r="E49" s="81" t="s">
        <v>187</v>
      </c>
      <c r="F49" s="15" t="s">
        <v>4</v>
      </c>
      <c r="G49" s="97" t="s">
        <v>188</v>
      </c>
      <c r="H49" s="233">
        <f>H28*H48</f>
        <v>2.4999999999998912E-3</v>
      </c>
      <c r="I49" s="234" t="s">
        <v>2</v>
      </c>
      <c r="J49" s="19">
        <f>L49*O49</f>
        <v>2.4999999999998912E-3</v>
      </c>
      <c r="K49" s="15" t="s">
        <v>4</v>
      </c>
      <c r="L49" s="18">
        <f>H28</f>
        <v>6.75</v>
      </c>
      <c r="M49" s="13" t="s">
        <v>1</v>
      </c>
      <c r="N49" s="17" t="s">
        <v>16</v>
      </c>
      <c r="O49" s="18">
        <f>H48</f>
        <v>3.7037037037035425E-4</v>
      </c>
      <c r="P49" s="61" t="s">
        <v>0</v>
      </c>
      <c r="Q49" s="193"/>
      <c r="R49" s="70"/>
      <c r="S49" s="2"/>
      <c r="T49" s="2"/>
    </row>
    <row r="50" spans="2:20" ht="15.6" customHeight="1" x14ac:dyDescent="0.3">
      <c r="B50" s="57" t="s">
        <v>53</v>
      </c>
      <c r="C50" s="71" t="s">
        <v>18</v>
      </c>
      <c r="D50" s="4" t="s">
        <v>190</v>
      </c>
      <c r="E50" s="77" t="s">
        <v>55</v>
      </c>
      <c r="F50" s="28" t="s">
        <v>4</v>
      </c>
      <c r="G50" s="2" t="s">
        <v>197</v>
      </c>
      <c r="H50" s="62">
        <f>H42/H37</f>
        <v>1</v>
      </c>
      <c r="I50" s="83"/>
      <c r="J50" s="8">
        <f>L50/O50</f>
        <v>1</v>
      </c>
      <c r="K50" s="28" t="s">
        <v>4</v>
      </c>
      <c r="L50" s="92">
        <f>H42</f>
        <v>0.32037037037037036</v>
      </c>
      <c r="M50" s="3" t="s">
        <v>0</v>
      </c>
      <c r="N50" s="28" t="s">
        <v>5</v>
      </c>
      <c r="O50" s="92">
        <f>H37</f>
        <v>0.32037037037037036</v>
      </c>
      <c r="P50" s="83" t="s">
        <v>0</v>
      </c>
      <c r="Q50" s="188" t="s">
        <v>200</v>
      </c>
    </row>
    <row r="51" spans="2:20" ht="15.6" customHeight="1" x14ac:dyDescent="0.3">
      <c r="B51" s="30"/>
      <c r="C51" s="71" t="s">
        <v>19</v>
      </c>
      <c r="D51" s="3" t="s">
        <v>54</v>
      </c>
      <c r="E51" s="108" t="s">
        <v>73</v>
      </c>
      <c r="F51" s="28" t="s">
        <v>4</v>
      </c>
      <c r="G51" s="2" t="s">
        <v>56</v>
      </c>
      <c r="H51" s="62">
        <f>H24/H27</f>
        <v>6.75</v>
      </c>
      <c r="I51" s="83"/>
      <c r="J51" s="8">
        <f>L51/O51</f>
        <v>6.75</v>
      </c>
      <c r="K51" s="28" t="s">
        <v>4</v>
      </c>
      <c r="L51" s="92">
        <f>H28</f>
        <v>6.75</v>
      </c>
      <c r="M51" s="3" t="s">
        <v>0</v>
      </c>
      <c r="N51" s="28" t="s">
        <v>5</v>
      </c>
      <c r="O51" s="92">
        <f>H25</f>
        <v>1</v>
      </c>
      <c r="P51" s="83" t="s">
        <v>0</v>
      </c>
      <c r="Q51" s="188" t="s">
        <v>51</v>
      </c>
    </row>
    <row r="52" spans="2:20" ht="15.6" customHeight="1" thickBot="1" x14ac:dyDescent="0.35">
      <c r="B52" s="58"/>
      <c r="C52" s="32"/>
      <c r="D52" s="31" t="s">
        <v>191</v>
      </c>
      <c r="E52" s="82" t="s">
        <v>58</v>
      </c>
      <c r="F52" s="33" t="s">
        <v>4</v>
      </c>
      <c r="G52" s="34" t="s">
        <v>59</v>
      </c>
      <c r="H52" s="90">
        <f>H50*H51</f>
        <v>6.75</v>
      </c>
      <c r="I52" s="85"/>
      <c r="J52" s="89">
        <f>L52/O52</f>
        <v>6.75</v>
      </c>
      <c r="K52" s="33" t="s">
        <v>4</v>
      </c>
      <c r="L52" s="93">
        <f>H38</f>
        <v>6.75</v>
      </c>
      <c r="M52" s="31" t="s">
        <v>1</v>
      </c>
      <c r="N52" s="33" t="s">
        <v>5</v>
      </c>
      <c r="O52" s="93">
        <f>H25</f>
        <v>1</v>
      </c>
      <c r="P52" s="85" t="s">
        <v>1</v>
      </c>
      <c r="Q52" s="190" t="s">
        <v>60</v>
      </c>
    </row>
    <row r="53" spans="2:20" ht="15.6" customHeight="1" thickTop="1" x14ac:dyDescent="0.3">
      <c r="C53" s="4"/>
      <c r="F53" s="4"/>
      <c r="N53" s="4"/>
      <c r="Q53" s="4"/>
    </row>
    <row r="54" spans="2:20" ht="15.6" customHeight="1" x14ac:dyDescent="0.3"/>
    <row r="55" spans="2:20" ht="15.6" customHeight="1" x14ac:dyDescent="0.3"/>
    <row r="56" spans="2:20" ht="15.6" customHeight="1" x14ac:dyDescent="0.3"/>
    <row r="57" spans="2:20" ht="15.6" customHeight="1" x14ac:dyDescent="0.3"/>
    <row r="58" spans="2:20" ht="15.6" customHeight="1" x14ac:dyDescent="0.3"/>
    <row r="59" spans="2:20" ht="15.6" customHeight="1" x14ac:dyDescent="0.3"/>
    <row r="60" spans="2:20" ht="15.6" customHeight="1" x14ac:dyDescent="0.3"/>
    <row r="61" spans="2:20" ht="15.6" customHeight="1" x14ac:dyDescent="0.3"/>
    <row r="62" spans="2:20" ht="15.6" customHeight="1" x14ac:dyDescent="0.3"/>
    <row r="63" spans="2:20" ht="15.6" customHeight="1" x14ac:dyDescent="0.3"/>
    <row r="64" spans="2:20" ht="15.6" customHeight="1" x14ac:dyDescent="0.3"/>
    <row r="65" ht="15.6" customHeight="1" x14ac:dyDescent="0.3"/>
  </sheetData>
  <hyperlinks>
    <hyperlink ref="Q1" r:id="rId1" location="3._Partial_replacement_with_variable_titration_volume" xr:uid="{975A34F0-7BF8-41C2-8AD8-338F4AC68119}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AC21E-2252-4418-966B-000CC1CBF9C4}">
  <dimension ref="A1:T63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Q5" sqref="Q5"/>
    </sheetView>
  </sheetViews>
  <sheetFormatPr baseColWidth="10" defaultRowHeight="14.4" x14ac:dyDescent="0.3"/>
  <cols>
    <col min="1" max="1" width="11" style="4" customWidth="1"/>
    <col min="2" max="2" width="33.5546875" style="4" customWidth="1"/>
    <col min="3" max="3" width="4.44140625" style="22" customWidth="1"/>
    <col min="4" max="4" width="67.44140625" style="4" customWidth="1"/>
    <col min="5" max="5" width="8.33203125" style="4" customWidth="1"/>
    <col min="6" max="6" width="2.5546875" style="22" customWidth="1"/>
    <col min="7" max="7" width="23.6640625" style="4" customWidth="1"/>
    <col min="8" max="8" width="6.77734375" style="4" customWidth="1"/>
    <col min="9" max="9" width="7.109375" style="4" customWidth="1"/>
    <col min="10" max="10" width="7.5546875" style="4" customWidth="1"/>
    <col min="11" max="11" width="2.6640625" style="4" customWidth="1"/>
    <col min="12" max="12" width="7" style="4" customWidth="1"/>
    <col min="13" max="13" width="7.109375" style="4" customWidth="1"/>
    <col min="14" max="14" width="3.109375" style="22" customWidth="1"/>
    <col min="15" max="16" width="7.21875" style="4" customWidth="1"/>
    <col min="17" max="17" width="72.5546875" style="3" customWidth="1"/>
    <col min="18" max="18" width="12.5546875" style="4" customWidth="1"/>
    <col min="19" max="16384" width="11.5546875" style="4"/>
  </cols>
  <sheetData>
    <row r="1" spans="1:20" s="3" customFormat="1" ht="15.6" customHeight="1" thickBot="1" x14ac:dyDescent="0.35">
      <c r="A1" s="160">
        <v>44116</v>
      </c>
      <c r="B1" s="36" t="s">
        <v>169</v>
      </c>
      <c r="C1" s="7"/>
      <c r="D1" s="67" t="s">
        <v>173</v>
      </c>
      <c r="E1" s="77"/>
      <c r="F1" s="7"/>
      <c r="G1" s="2"/>
      <c r="H1" s="36"/>
      <c r="I1" s="2"/>
      <c r="J1" s="2"/>
      <c r="K1" s="2"/>
      <c r="L1" s="2"/>
      <c r="M1" s="2"/>
      <c r="N1" s="7"/>
      <c r="O1" s="2"/>
      <c r="P1" s="2"/>
      <c r="Q1" s="230" t="s">
        <v>166</v>
      </c>
    </row>
    <row r="2" spans="1:20" s="3" customFormat="1" ht="15.6" customHeight="1" thickTop="1" thickBot="1" x14ac:dyDescent="0.35">
      <c r="B2" s="150"/>
      <c r="C2" s="142"/>
      <c r="D2" s="143" t="s">
        <v>8</v>
      </c>
      <c r="E2" s="144" t="s">
        <v>9</v>
      </c>
      <c r="F2" s="142" t="s">
        <v>4</v>
      </c>
      <c r="G2" s="143" t="s">
        <v>10</v>
      </c>
      <c r="H2" s="151" t="s">
        <v>66</v>
      </c>
      <c r="I2" s="143" t="s">
        <v>12</v>
      </c>
      <c r="J2" s="143" t="s">
        <v>79</v>
      </c>
      <c r="K2" s="143"/>
      <c r="L2" s="143"/>
      <c r="M2" s="143"/>
      <c r="N2" s="142"/>
      <c r="O2" s="143"/>
      <c r="P2" s="152"/>
      <c r="Q2" s="172" t="s">
        <v>108</v>
      </c>
      <c r="R2" s="2"/>
    </row>
    <row r="3" spans="1:20" s="3" customFormat="1" ht="15.6" customHeight="1" thickTop="1" x14ac:dyDescent="0.3">
      <c r="A3" s="157" t="s">
        <v>112</v>
      </c>
      <c r="B3" s="156" t="s">
        <v>111</v>
      </c>
      <c r="C3" s="153" t="s">
        <v>101</v>
      </c>
      <c r="D3" s="143" t="s">
        <v>118</v>
      </c>
      <c r="E3" s="144" t="s">
        <v>25</v>
      </c>
      <c r="F3" s="142" t="s">
        <v>4</v>
      </c>
      <c r="G3" s="143" t="s">
        <v>27</v>
      </c>
      <c r="H3" s="145"/>
      <c r="I3" s="214" t="s">
        <v>1</v>
      </c>
      <c r="J3" s="147"/>
      <c r="K3" s="143"/>
      <c r="L3" s="154">
        <f>L36</f>
        <v>2.5</v>
      </c>
      <c r="M3" s="148" t="s">
        <v>2</v>
      </c>
      <c r="N3" s="142" t="s">
        <v>5</v>
      </c>
      <c r="O3" s="154">
        <f>O36</f>
        <v>0.37037037037037035</v>
      </c>
      <c r="P3" s="149" t="s">
        <v>0</v>
      </c>
      <c r="Q3" s="173" t="s">
        <v>119</v>
      </c>
    </row>
    <row r="4" spans="1:20" s="3" customFormat="1" ht="15.6" customHeight="1" x14ac:dyDescent="0.3">
      <c r="A4" s="2"/>
      <c r="B4" s="73"/>
      <c r="C4" s="20">
        <v>1</v>
      </c>
      <c r="D4" s="2" t="s">
        <v>48</v>
      </c>
      <c r="E4" s="77" t="s">
        <v>24</v>
      </c>
      <c r="F4" s="7"/>
      <c r="G4" s="2"/>
      <c r="H4" s="63">
        <v>0</v>
      </c>
      <c r="I4" s="221" t="s">
        <v>0</v>
      </c>
      <c r="J4" s="8"/>
      <c r="K4" s="2"/>
      <c r="L4" s="11"/>
      <c r="M4" s="23"/>
      <c r="N4" s="7"/>
      <c r="O4" s="11"/>
      <c r="P4" s="42"/>
      <c r="Q4" s="173" t="s">
        <v>202</v>
      </c>
    </row>
    <row r="5" spans="1:20" s="2" customFormat="1" ht="15.6" customHeight="1" thickBot="1" x14ac:dyDescent="0.35">
      <c r="B5" s="103"/>
      <c r="C5" s="155" t="s">
        <v>102</v>
      </c>
      <c r="D5" s="43" t="s">
        <v>109</v>
      </c>
      <c r="E5" s="78" t="s">
        <v>26</v>
      </c>
      <c r="F5" s="44" t="s">
        <v>4</v>
      </c>
      <c r="G5" s="43" t="s">
        <v>28</v>
      </c>
      <c r="H5" s="171">
        <f>$H$3*$H$4</f>
        <v>0</v>
      </c>
      <c r="I5" s="222" t="s">
        <v>2</v>
      </c>
      <c r="J5" s="45"/>
      <c r="K5" s="43"/>
      <c r="L5" s="46"/>
      <c r="M5" s="46"/>
      <c r="N5" s="44"/>
      <c r="O5" s="47"/>
      <c r="P5" s="48"/>
      <c r="Q5" s="262" t="s">
        <v>204</v>
      </c>
    </row>
    <row r="6" spans="1:20" ht="15.6" customHeight="1" thickTop="1" thickBot="1" x14ac:dyDescent="0.35"/>
    <row r="7" spans="1:20" s="3" customFormat="1" ht="15.6" customHeight="1" thickTop="1" x14ac:dyDescent="0.3">
      <c r="A7" s="157" t="s">
        <v>113</v>
      </c>
      <c r="B7" s="224" t="s">
        <v>140</v>
      </c>
      <c r="C7" s="235"/>
      <c r="D7" s="143" t="s">
        <v>146</v>
      </c>
      <c r="E7" s="144" t="s">
        <v>143</v>
      </c>
      <c r="F7" s="142" t="s">
        <v>4</v>
      </c>
      <c r="G7" s="143" t="s">
        <v>144</v>
      </c>
      <c r="H7" s="223">
        <v>2</v>
      </c>
      <c r="I7" s="214" t="s">
        <v>2</v>
      </c>
      <c r="J7" s="146"/>
      <c r="K7" s="143"/>
      <c r="L7" s="147"/>
      <c r="M7" s="148"/>
      <c r="N7" s="142"/>
      <c r="O7" s="147"/>
      <c r="P7" s="149"/>
      <c r="Q7" s="175" t="s">
        <v>203</v>
      </c>
      <c r="R7" s="68"/>
      <c r="S7" s="68"/>
    </row>
    <row r="8" spans="1:20" s="3" customFormat="1" ht="15.6" customHeight="1" x14ac:dyDescent="0.3">
      <c r="A8" s="157"/>
      <c r="B8" s="208" t="s">
        <v>132</v>
      </c>
      <c r="C8" s="236">
        <v>6</v>
      </c>
      <c r="D8" s="2" t="s">
        <v>142</v>
      </c>
      <c r="E8" s="77" t="s">
        <v>26</v>
      </c>
      <c r="F8" s="7" t="s">
        <v>4</v>
      </c>
      <c r="G8" s="2" t="s">
        <v>28</v>
      </c>
      <c r="H8" s="209">
        <v>2.5</v>
      </c>
      <c r="I8" s="215" t="s">
        <v>2</v>
      </c>
      <c r="J8" s="9"/>
      <c r="K8" s="2"/>
      <c r="L8" s="8"/>
      <c r="M8" s="23"/>
      <c r="N8" s="7"/>
      <c r="O8" s="8"/>
      <c r="P8" s="42"/>
      <c r="Q8" s="210" t="s">
        <v>141</v>
      </c>
      <c r="R8" s="68"/>
      <c r="S8" s="68"/>
    </row>
    <row r="9" spans="1:20" s="3" customFormat="1" ht="15.6" customHeight="1" x14ac:dyDescent="0.3">
      <c r="A9" s="101" t="s">
        <v>114</v>
      </c>
      <c r="B9" s="110"/>
      <c r="C9" s="237" t="s">
        <v>19</v>
      </c>
      <c r="D9" s="112" t="s">
        <v>103</v>
      </c>
      <c r="E9" s="113" t="s">
        <v>7</v>
      </c>
      <c r="F9" s="111" t="s">
        <v>4</v>
      </c>
      <c r="G9" s="112" t="s">
        <v>17</v>
      </c>
      <c r="H9" s="114">
        <v>1</v>
      </c>
      <c r="I9" s="216" t="s">
        <v>1</v>
      </c>
      <c r="J9" s="112"/>
      <c r="K9" s="112"/>
      <c r="L9" s="115"/>
      <c r="M9" s="112"/>
      <c r="N9" s="111"/>
      <c r="O9" s="115"/>
      <c r="P9" s="116"/>
      <c r="Q9" s="228" t="s">
        <v>100</v>
      </c>
    </row>
    <row r="10" spans="1:20" s="3" customFormat="1" ht="15.6" customHeight="1" x14ac:dyDescent="0.3">
      <c r="A10" s="2"/>
      <c r="B10" s="102" t="s">
        <v>133</v>
      </c>
      <c r="C10" s="238">
        <v>1</v>
      </c>
      <c r="D10" s="3" t="s">
        <v>74</v>
      </c>
      <c r="E10" s="108" t="s">
        <v>68</v>
      </c>
      <c r="F10" s="7"/>
      <c r="G10" s="2"/>
      <c r="H10" s="65">
        <f>L10</f>
        <v>0.5</v>
      </c>
      <c r="I10" s="217" t="s">
        <v>0</v>
      </c>
      <c r="J10" s="87"/>
      <c r="K10" s="28" t="s">
        <v>4</v>
      </c>
      <c r="L10" s="109">
        <v>0.5</v>
      </c>
      <c r="M10" s="3" t="s">
        <v>0</v>
      </c>
      <c r="N10" s="28" t="s">
        <v>14</v>
      </c>
      <c r="O10" s="109">
        <v>2</v>
      </c>
      <c r="P10" s="74" t="s">
        <v>0</v>
      </c>
      <c r="Q10" s="177" t="s">
        <v>120</v>
      </c>
    </row>
    <row r="11" spans="1:20" s="3" customFormat="1" ht="15.6" customHeight="1" x14ac:dyDescent="0.3">
      <c r="A11" s="2"/>
      <c r="B11" s="73"/>
      <c r="C11" s="239"/>
      <c r="D11" s="3" t="s">
        <v>75</v>
      </c>
      <c r="E11" s="108" t="s">
        <v>76</v>
      </c>
      <c r="H11" s="65">
        <f>L11</f>
        <v>0.04</v>
      </c>
      <c r="I11" s="217" t="s">
        <v>0</v>
      </c>
      <c r="J11" s="87">
        <f>H10+H11</f>
        <v>0.54</v>
      </c>
      <c r="K11" s="28"/>
      <c r="L11" s="141">
        <v>0.04</v>
      </c>
      <c r="M11" s="3" t="s">
        <v>0</v>
      </c>
      <c r="N11" s="28" t="s">
        <v>14</v>
      </c>
      <c r="O11" s="141">
        <v>8.5000000000000006E-2</v>
      </c>
      <c r="P11" s="74" t="s">
        <v>0</v>
      </c>
      <c r="Q11" s="177" t="s">
        <v>121</v>
      </c>
    </row>
    <row r="12" spans="1:20" s="3" customFormat="1" ht="15.6" customHeight="1" x14ac:dyDescent="0.3">
      <c r="A12" s="2"/>
      <c r="B12" s="164"/>
      <c r="C12" s="238" t="s">
        <v>22</v>
      </c>
      <c r="D12" s="2" t="s">
        <v>47</v>
      </c>
      <c r="E12" s="76" t="s">
        <v>30</v>
      </c>
      <c r="F12" s="7"/>
      <c r="G12" s="248">
        <v>0.2</v>
      </c>
      <c r="H12" s="65">
        <f>G12*H10</f>
        <v>0.1</v>
      </c>
      <c r="I12" s="217" t="s">
        <v>0</v>
      </c>
      <c r="J12" s="2"/>
      <c r="K12" s="7"/>
      <c r="L12" s="165">
        <f>$G$12*L10</f>
        <v>0.1</v>
      </c>
      <c r="M12" s="2" t="s">
        <v>0</v>
      </c>
      <c r="N12" s="7" t="s">
        <v>49</v>
      </c>
      <c r="O12" s="165">
        <f>$G$12*O10</f>
        <v>0.4</v>
      </c>
      <c r="P12" s="166" t="s">
        <v>0</v>
      </c>
      <c r="Q12" s="178" t="s">
        <v>124</v>
      </c>
    </row>
    <row r="13" spans="1:20" s="3" customFormat="1" ht="15.6" customHeight="1" x14ac:dyDescent="0.3">
      <c r="A13" s="2"/>
      <c r="B13" s="164"/>
      <c r="C13" s="239"/>
      <c r="D13" s="3" t="s">
        <v>80</v>
      </c>
      <c r="E13" s="167" t="s">
        <v>78</v>
      </c>
      <c r="H13" s="65">
        <v>0</v>
      </c>
      <c r="I13" s="218" t="s">
        <v>0</v>
      </c>
      <c r="J13" s="87">
        <f>J11+H13</f>
        <v>0.54</v>
      </c>
      <c r="K13" s="28"/>
      <c r="L13" s="87"/>
      <c r="N13" s="28"/>
      <c r="O13" s="87"/>
      <c r="P13" s="74"/>
      <c r="Q13" s="176" t="s">
        <v>125</v>
      </c>
    </row>
    <row r="14" spans="1:20" s="3" customFormat="1" ht="15.6" customHeight="1" x14ac:dyDescent="0.3">
      <c r="A14" s="2"/>
      <c r="B14" s="73"/>
      <c r="C14" s="239"/>
      <c r="D14" s="3" t="s">
        <v>117</v>
      </c>
      <c r="E14" s="167" t="s">
        <v>81</v>
      </c>
      <c r="H14" s="65">
        <v>0</v>
      </c>
      <c r="I14" s="218" t="s">
        <v>0</v>
      </c>
      <c r="J14" s="195">
        <f>J13+H14</f>
        <v>0.54</v>
      </c>
      <c r="K14" s="28"/>
      <c r="L14" s="87"/>
      <c r="N14" s="28"/>
      <c r="O14" s="87"/>
      <c r="P14" s="74"/>
      <c r="Q14" s="176" t="s">
        <v>126</v>
      </c>
    </row>
    <row r="15" spans="1:20" s="3" customFormat="1" ht="15.6" customHeight="1" x14ac:dyDescent="0.3">
      <c r="A15" s="2"/>
      <c r="B15" s="164"/>
      <c r="C15" s="240">
        <v>10</v>
      </c>
      <c r="D15" s="162" t="s">
        <v>130</v>
      </c>
      <c r="E15" s="163" t="s">
        <v>178</v>
      </c>
      <c r="F15" s="7" t="s">
        <v>4</v>
      </c>
      <c r="G15" s="108" t="s">
        <v>92</v>
      </c>
      <c r="H15" s="161">
        <f>$H$12-($H$13+$H$14)</f>
        <v>0.1</v>
      </c>
      <c r="I15" s="219" t="s">
        <v>0</v>
      </c>
      <c r="J15" s="161">
        <f>L15-O15</f>
        <v>0.1</v>
      </c>
      <c r="K15" s="7" t="s">
        <v>4</v>
      </c>
      <c r="L15" s="11">
        <f>$H$12</f>
        <v>0.1</v>
      </c>
      <c r="M15" s="8" t="s">
        <v>0</v>
      </c>
      <c r="N15" s="10" t="s">
        <v>15</v>
      </c>
      <c r="O15" s="98">
        <f>$H$13+$H$14</f>
        <v>0</v>
      </c>
      <c r="P15" s="42" t="s">
        <v>0</v>
      </c>
      <c r="Q15" s="181" t="s">
        <v>179</v>
      </c>
      <c r="R15" s="70"/>
      <c r="S15" s="2"/>
      <c r="T15" s="2"/>
    </row>
    <row r="16" spans="1:20" s="3" customFormat="1" ht="15.6" customHeight="1" x14ac:dyDescent="0.3">
      <c r="A16" s="158" t="s">
        <v>115</v>
      </c>
      <c r="B16" s="40" t="s">
        <v>116</v>
      </c>
      <c r="C16" s="241">
        <v>1</v>
      </c>
      <c r="D16" s="2" t="s">
        <v>64</v>
      </c>
      <c r="E16" s="77" t="s">
        <v>24</v>
      </c>
      <c r="F16" s="7" t="s">
        <v>4</v>
      </c>
      <c r="G16" s="77" t="s">
        <v>152</v>
      </c>
      <c r="H16" s="211">
        <f>H7/H26</f>
        <v>0.37037037037037035</v>
      </c>
      <c r="I16" s="220" t="s">
        <v>0</v>
      </c>
      <c r="J16" s="8">
        <f>L16/O16</f>
        <v>0.37037037037037035</v>
      </c>
      <c r="K16" s="7" t="s">
        <v>4</v>
      </c>
      <c r="L16" s="11">
        <f>H7</f>
        <v>2</v>
      </c>
      <c r="M16" s="8" t="s">
        <v>2</v>
      </c>
      <c r="N16" s="7" t="s">
        <v>5</v>
      </c>
      <c r="O16" s="11">
        <f>H26</f>
        <v>5.4</v>
      </c>
      <c r="P16" s="41" t="s">
        <v>1</v>
      </c>
      <c r="Q16" s="180" t="s">
        <v>153</v>
      </c>
    </row>
    <row r="17" spans="1:20" s="3" customFormat="1" ht="15.6" customHeight="1" x14ac:dyDescent="0.3">
      <c r="A17" s="2"/>
      <c r="B17" s="164"/>
      <c r="C17" s="240">
        <v>9</v>
      </c>
      <c r="D17" s="162" t="s">
        <v>122</v>
      </c>
      <c r="E17" s="163" t="s">
        <v>123</v>
      </c>
      <c r="F17" s="7" t="s">
        <v>4</v>
      </c>
      <c r="G17" s="76" t="s">
        <v>147</v>
      </c>
      <c r="H17" s="161">
        <f>$H$40-$H$19</f>
        <v>8.0092592592592604E-2</v>
      </c>
      <c r="I17" s="166" t="s">
        <v>0</v>
      </c>
      <c r="J17" s="8">
        <f>L17-O17</f>
        <v>8.0092592592592604E-2</v>
      </c>
      <c r="K17" s="7"/>
      <c r="L17" s="11">
        <f>H40</f>
        <v>0.40046296296296297</v>
      </c>
      <c r="M17" s="8" t="s">
        <v>0</v>
      </c>
      <c r="N17" s="10" t="s">
        <v>15</v>
      </c>
      <c r="O17" s="11">
        <f>H19</f>
        <v>0.32037037037037036</v>
      </c>
      <c r="P17" s="42" t="s">
        <v>0</v>
      </c>
      <c r="Q17" s="181" t="s">
        <v>61</v>
      </c>
      <c r="R17" s="69"/>
      <c r="S17" s="2"/>
      <c r="T17" s="2"/>
    </row>
    <row r="18" spans="1:20" s="3" customFormat="1" ht="15.6" customHeight="1" x14ac:dyDescent="0.3">
      <c r="A18" s="2"/>
      <c r="B18" s="168"/>
      <c r="C18" s="241">
        <v>2</v>
      </c>
      <c r="D18" s="2" t="s">
        <v>50</v>
      </c>
      <c r="E18" s="77" t="s">
        <v>35</v>
      </c>
      <c r="F18" s="7"/>
      <c r="G18" s="2"/>
      <c r="H18" s="66">
        <v>0.05</v>
      </c>
      <c r="I18" s="244" t="s">
        <v>0</v>
      </c>
      <c r="J18" s="8"/>
      <c r="K18" s="7"/>
      <c r="L18" s="8"/>
      <c r="M18" s="8"/>
      <c r="N18" s="7"/>
      <c r="O18" s="8"/>
      <c r="P18" s="42"/>
      <c r="Q18" s="179" t="s">
        <v>127</v>
      </c>
    </row>
    <row r="19" spans="1:20" s="2" customFormat="1" ht="15.6" customHeight="1" thickBot="1" x14ac:dyDescent="0.35">
      <c r="B19" s="103"/>
      <c r="C19" s="256">
        <v>3</v>
      </c>
      <c r="D19" s="43" t="s">
        <v>46</v>
      </c>
      <c r="E19" s="78" t="s">
        <v>32</v>
      </c>
      <c r="F19" s="44" t="s">
        <v>4</v>
      </c>
      <c r="G19" s="257" t="s">
        <v>38</v>
      </c>
      <c r="H19" s="258">
        <f>$H$16-$H$18</f>
        <v>0.32037037037037036</v>
      </c>
      <c r="I19" s="259" t="s">
        <v>0</v>
      </c>
      <c r="J19" s="47">
        <f>L19-O19</f>
        <v>0.32037037037037036</v>
      </c>
      <c r="K19" s="44" t="s">
        <v>4</v>
      </c>
      <c r="L19" s="260">
        <f>H16</f>
        <v>0.37037037037037035</v>
      </c>
      <c r="M19" s="47" t="s">
        <v>0</v>
      </c>
      <c r="N19" s="44" t="s">
        <v>15</v>
      </c>
      <c r="O19" s="260">
        <f>H18</f>
        <v>0.05</v>
      </c>
      <c r="P19" s="48" t="s">
        <v>0</v>
      </c>
      <c r="Q19" s="182" t="s">
        <v>129</v>
      </c>
    </row>
    <row r="20" spans="1:20" s="3" customFormat="1" ht="15.6" customHeight="1" thickTop="1" thickBot="1" x14ac:dyDescent="0.35">
      <c r="B20" s="2"/>
      <c r="E20" s="79"/>
      <c r="K20" s="28"/>
    </row>
    <row r="21" spans="1:20" s="3" customFormat="1" ht="15.6" customHeight="1" thickTop="1" thickBot="1" x14ac:dyDescent="0.35">
      <c r="A21" s="59" t="s">
        <v>131</v>
      </c>
      <c r="B21" s="49" t="s">
        <v>83</v>
      </c>
      <c r="C21" s="50" t="s">
        <v>13</v>
      </c>
      <c r="D21" s="51" t="s">
        <v>8</v>
      </c>
      <c r="E21" s="80" t="s">
        <v>9</v>
      </c>
      <c r="F21" s="50" t="s">
        <v>4</v>
      </c>
      <c r="G21" s="51" t="s">
        <v>10</v>
      </c>
      <c r="H21" s="52" t="s">
        <v>11</v>
      </c>
      <c r="I21" s="53" t="s">
        <v>12</v>
      </c>
      <c r="J21" s="51" t="s">
        <v>6</v>
      </c>
      <c r="K21" s="50"/>
      <c r="L21" s="51"/>
      <c r="M21" s="51"/>
      <c r="N21" s="50"/>
      <c r="O21" s="51"/>
      <c r="P21" s="53"/>
      <c r="Q21" s="191" t="s">
        <v>134</v>
      </c>
    </row>
    <row r="22" spans="1:20" s="3" customFormat="1" ht="15.6" customHeight="1" x14ac:dyDescent="0.3">
      <c r="B22" s="54" t="s">
        <v>62</v>
      </c>
      <c r="C22" s="1" t="s">
        <v>18</v>
      </c>
      <c r="D22" s="3" t="s">
        <v>85</v>
      </c>
      <c r="E22" s="108" t="s">
        <v>67</v>
      </c>
      <c r="F22" s="28" t="s">
        <v>4</v>
      </c>
      <c r="G22" s="3" t="s">
        <v>180</v>
      </c>
      <c r="H22" s="195">
        <f>J14</f>
        <v>0.54</v>
      </c>
      <c r="I22" s="196" t="s">
        <v>0</v>
      </c>
      <c r="J22" s="86">
        <f>L22+O22</f>
        <v>0.54</v>
      </c>
      <c r="K22" s="22" t="s">
        <v>4</v>
      </c>
      <c r="L22" s="159">
        <f>H10</f>
        <v>0.5</v>
      </c>
      <c r="M22" s="4" t="s">
        <v>0</v>
      </c>
      <c r="N22" s="22" t="s">
        <v>77</v>
      </c>
      <c r="O22" s="86">
        <f>H11-H42+H12</f>
        <v>0.04</v>
      </c>
      <c r="P22" s="83" t="s">
        <v>0</v>
      </c>
      <c r="Q22" s="183"/>
    </row>
    <row r="23" spans="1:20" s="3" customFormat="1" ht="15.6" customHeight="1" x14ac:dyDescent="0.3">
      <c r="B23" s="30"/>
      <c r="C23" s="1" t="s">
        <v>19</v>
      </c>
      <c r="D23" s="2" t="s">
        <v>103</v>
      </c>
      <c r="E23" s="77" t="s">
        <v>7</v>
      </c>
      <c r="F23" s="7" t="s">
        <v>4</v>
      </c>
      <c r="G23" s="2" t="s">
        <v>17</v>
      </c>
      <c r="H23" s="170">
        <f>H9</f>
        <v>1</v>
      </c>
      <c r="I23" s="197" t="s">
        <v>1</v>
      </c>
      <c r="J23" s="5"/>
      <c r="K23" s="6"/>
      <c r="L23" s="5"/>
      <c r="M23" s="5"/>
      <c r="N23" s="6"/>
      <c r="O23" s="5"/>
      <c r="P23" s="38"/>
      <c r="Q23" s="184"/>
    </row>
    <row r="24" spans="1:20" s="3" customFormat="1" ht="15.6" customHeight="1" x14ac:dyDescent="0.3">
      <c r="B24" s="30"/>
      <c r="C24" s="1" t="s">
        <v>20</v>
      </c>
      <c r="D24" s="3" t="s">
        <v>69</v>
      </c>
      <c r="E24" s="79" t="s">
        <v>70</v>
      </c>
      <c r="F24" s="28" t="s">
        <v>4</v>
      </c>
      <c r="G24" s="3" t="s">
        <v>71</v>
      </c>
      <c r="H24" s="62">
        <f>H23*H22</f>
        <v>0.54</v>
      </c>
      <c r="I24" s="38" t="s">
        <v>2</v>
      </c>
      <c r="J24" s="8">
        <f>L24*O24</f>
        <v>0.54</v>
      </c>
      <c r="K24" s="7" t="s">
        <v>4</v>
      </c>
      <c r="L24" s="11">
        <f>H23</f>
        <v>1</v>
      </c>
      <c r="M24" s="9" t="s">
        <v>1</v>
      </c>
      <c r="N24" s="10" t="s">
        <v>16</v>
      </c>
      <c r="O24" s="11">
        <f>H22</f>
        <v>0.54</v>
      </c>
      <c r="P24" s="37" t="s">
        <v>0</v>
      </c>
      <c r="Q24" s="184"/>
    </row>
    <row r="25" spans="1:20" s="3" customFormat="1" ht="15.6" customHeight="1" x14ac:dyDescent="0.3">
      <c r="B25" s="29"/>
      <c r="C25" s="1" t="s">
        <v>22</v>
      </c>
      <c r="D25" s="2" t="s">
        <v>86</v>
      </c>
      <c r="E25" s="76" t="s">
        <v>30</v>
      </c>
      <c r="F25" s="7"/>
      <c r="G25" s="2"/>
      <c r="H25" s="170">
        <f>H12</f>
        <v>0.1</v>
      </c>
      <c r="I25" s="197" t="s">
        <v>0</v>
      </c>
      <c r="J25" s="2"/>
      <c r="K25" s="7"/>
      <c r="L25" s="25"/>
      <c r="M25" s="2"/>
      <c r="N25" s="7"/>
      <c r="O25" s="5"/>
      <c r="P25" s="38"/>
      <c r="Q25" s="185"/>
    </row>
    <row r="26" spans="1:20" s="3" customFormat="1" ht="15.6" customHeight="1" x14ac:dyDescent="0.3">
      <c r="B26" s="118"/>
      <c r="C26" s="119" t="s">
        <v>23</v>
      </c>
      <c r="D26" s="112" t="s">
        <v>104</v>
      </c>
      <c r="E26" s="113" t="s">
        <v>31</v>
      </c>
      <c r="F26" s="111" t="s">
        <v>4</v>
      </c>
      <c r="G26" s="117" t="s">
        <v>72</v>
      </c>
      <c r="H26" s="120">
        <f>H23*H22/H25</f>
        <v>5.4</v>
      </c>
      <c r="I26" s="198" t="s">
        <v>1</v>
      </c>
      <c r="J26" s="115">
        <f>L26/O26</f>
        <v>5.4</v>
      </c>
      <c r="K26" s="111" t="s">
        <v>4</v>
      </c>
      <c r="L26" s="115">
        <f>H23*H22</f>
        <v>0.54</v>
      </c>
      <c r="M26" s="121" t="s">
        <v>2</v>
      </c>
      <c r="N26" s="122" t="s">
        <v>5</v>
      </c>
      <c r="O26" s="123">
        <f>H25</f>
        <v>0.1</v>
      </c>
      <c r="P26" s="124" t="s">
        <v>0</v>
      </c>
      <c r="Q26" s="194"/>
    </row>
    <row r="27" spans="1:20" s="3" customFormat="1" ht="15.6" customHeight="1" x14ac:dyDescent="0.3">
      <c r="B27" s="128" t="s">
        <v>87</v>
      </c>
      <c r="C27" s="129">
        <v>1</v>
      </c>
      <c r="D27" s="130" t="s">
        <v>88</v>
      </c>
      <c r="E27" s="131" t="s">
        <v>68</v>
      </c>
      <c r="F27" s="132"/>
      <c r="G27" s="133"/>
      <c r="H27" s="169">
        <f>$H$10</f>
        <v>0.5</v>
      </c>
      <c r="I27" s="196" t="s">
        <v>0</v>
      </c>
      <c r="J27" s="134"/>
      <c r="K27" s="132"/>
      <c r="L27" s="134"/>
      <c r="M27" s="135"/>
      <c r="N27" s="136"/>
      <c r="O27" s="137"/>
      <c r="P27" s="138"/>
      <c r="Q27" s="183" t="s">
        <v>106</v>
      </c>
    </row>
    <row r="28" spans="1:20" s="3" customFormat="1" ht="15.6" customHeight="1" x14ac:dyDescent="0.3">
      <c r="B28" s="30"/>
      <c r="C28" s="1">
        <v>2</v>
      </c>
      <c r="D28" s="2" t="s">
        <v>91</v>
      </c>
      <c r="E28" s="76" t="s">
        <v>89</v>
      </c>
      <c r="F28" s="7" t="s">
        <v>4</v>
      </c>
      <c r="G28" s="3" t="s">
        <v>90</v>
      </c>
      <c r="H28" s="62">
        <f>H10+H11</f>
        <v>0.54</v>
      </c>
      <c r="I28" s="38" t="s">
        <v>0</v>
      </c>
      <c r="J28" s="8">
        <f>L28+O28</f>
        <v>0.54</v>
      </c>
      <c r="K28" s="7" t="s">
        <v>4</v>
      </c>
      <c r="L28" s="11">
        <f>H10</f>
        <v>0.5</v>
      </c>
      <c r="M28" s="9" t="s">
        <v>0</v>
      </c>
      <c r="N28" s="10" t="s">
        <v>77</v>
      </c>
      <c r="O28" s="11">
        <f>H11</f>
        <v>0.04</v>
      </c>
      <c r="P28" s="37" t="s">
        <v>0</v>
      </c>
      <c r="Q28" s="183" t="s">
        <v>107</v>
      </c>
    </row>
    <row r="29" spans="1:20" s="3" customFormat="1" ht="15.6" customHeight="1" x14ac:dyDescent="0.3">
      <c r="B29" s="30"/>
      <c r="C29" s="1">
        <v>3</v>
      </c>
      <c r="D29" s="2" t="s">
        <v>175</v>
      </c>
      <c r="E29" s="76" t="s">
        <v>93</v>
      </c>
      <c r="F29" s="7" t="s">
        <v>4</v>
      </c>
      <c r="G29" s="76" t="s">
        <v>181</v>
      </c>
      <c r="H29" s="64">
        <f>H28-H42</f>
        <v>0.44000000000000006</v>
      </c>
      <c r="I29" s="38" t="s">
        <v>0</v>
      </c>
      <c r="J29" s="8">
        <f>L29-O29</f>
        <v>0.44000000000000006</v>
      </c>
      <c r="K29" s="7" t="s">
        <v>4</v>
      </c>
      <c r="L29" s="11">
        <f>H28</f>
        <v>0.54</v>
      </c>
      <c r="M29" s="8" t="s">
        <v>0</v>
      </c>
      <c r="N29" s="10" t="s">
        <v>15</v>
      </c>
      <c r="O29" s="11">
        <f>H42</f>
        <v>0.1</v>
      </c>
      <c r="P29" s="37" t="s">
        <v>0</v>
      </c>
      <c r="Q29" s="184"/>
    </row>
    <row r="30" spans="1:20" s="3" customFormat="1" ht="15.6" customHeight="1" x14ac:dyDescent="0.3">
      <c r="B30" s="30"/>
      <c r="C30" s="1">
        <v>4</v>
      </c>
      <c r="D30" s="2" t="s">
        <v>85</v>
      </c>
      <c r="E30" s="108" t="s">
        <v>67</v>
      </c>
      <c r="F30" s="28" t="s">
        <v>4</v>
      </c>
      <c r="G30" s="76" t="s">
        <v>94</v>
      </c>
      <c r="H30" s="64">
        <f>H29+H12</f>
        <v>0.54</v>
      </c>
      <c r="I30" s="38" t="s">
        <v>0</v>
      </c>
      <c r="J30" s="8">
        <f>L30+O30</f>
        <v>0.54</v>
      </c>
      <c r="K30" s="6" t="s">
        <v>4</v>
      </c>
      <c r="L30" s="91">
        <f>H29</f>
        <v>0.44000000000000006</v>
      </c>
      <c r="M30" s="9" t="s">
        <v>0</v>
      </c>
      <c r="N30" s="10" t="s">
        <v>77</v>
      </c>
      <c r="O30" s="11">
        <f>H12</f>
        <v>0.1</v>
      </c>
      <c r="P30" s="37" t="s">
        <v>0</v>
      </c>
      <c r="Q30" s="183"/>
    </row>
    <row r="31" spans="1:20" s="3" customFormat="1" ht="15.6" customHeight="1" x14ac:dyDescent="0.3">
      <c r="B31" s="30"/>
      <c r="C31" s="1">
        <v>5</v>
      </c>
      <c r="D31" s="2" t="s">
        <v>95</v>
      </c>
      <c r="E31" s="76" t="s">
        <v>96</v>
      </c>
      <c r="F31" s="7" t="s">
        <v>4</v>
      </c>
      <c r="G31" s="108" t="s">
        <v>97</v>
      </c>
      <c r="H31" s="64">
        <f>H30-H13</f>
        <v>0.54</v>
      </c>
      <c r="I31" s="38" t="s">
        <v>0</v>
      </c>
      <c r="J31" s="8">
        <f>L31-O31</f>
        <v>0.54</v>
      </c>
      <c r="K31" s="7" t="s">
        <v>4</v>
      </c>
      <c r="L31" s="11">
        <f>H30</f>
        <v>0.54</v>
      </c>
      <c r="M31" s="8" t="s">
        <v>0</v>
      </c>
      <c r="N31" s="10" t="s">
        <v>15</v>
      </c>
      <c r="O31" s="11">
        <f>H13</f>
        <v>0</v>
      </c>
      <c r="P31" s="37" t="s">
        <v>0</v>
      </c>
      <c r="Q31" s="184" t="s">
        <v>105</v>
      </c>
    </row>
    <row r="32" spans="1:20" s="3" customFormat="1" ht="15.6" customHeight="1" thickBot="1" x14ac:dyDescent="0.35">
      <c r="B32" s="55"/>
      <c r="C32" s="14">
        <v>6</v>
      </c>
      <c r="D32" s="13" t="s">
        <v>98</v>
      </c>
      <c r="E32" s="139" t="s">
        <v>68</v>
      </c>
      <c r="F32" s="15" t="s">
        <v>4</v>
      </c>
      <c r="G32" s="75" t="s">
        <v>99</v>
      </c>
      <c r="H32" s="88">
        <f>H31-H11-H14</f>
        <v>0.5</v>
      </c>
      <c r="I32" s="199" t="s">
        <v>0</v>
      </c>
      <c r="J32" s="19">
        <f>L32-O32</f>
        <v>0.5</v>
      </c>
      <c r="K32" s="15" t="s">
        <v>4</v>
      </c>
      <c r="L32" s="18">
        <f>H31</f>
        <v>0.54</v>
      </c>
      <c r="M32" s="16" t="s">
        <v>0</v>
      </c>
      <c r="N32" s="17" t="s">
        <v>15</v>
      </c>
      <c r="O32" s="140">
        <f>H11+H14</f>
        <v>0.04</v>
      </c>
      <c r="P32" s="61" t="s">
        <v>0</v>
      </c>
      <c r="Q32" s="192"/>
    </row>
    <row r="33" spans="2:20" s="3" customFormat="1" ht="15.6" customHeight="1" x14ac:dyDescent="0.3">
      <c r="B33" s="54" t="s">
        <v>29</v>
      </c>
      <c r="C33" s="125">
        <v>1</v>
      </c>
      <c r="D33" s="105" t="s">
        <v>48</v>
      </c>
      <c r="E33" s="106" t="s">
        <v>24</v>
      </c>
      <c r="F33" s="104"/>
      <c r="G33" s="105"/>
      <c r="H33" s="126">
        <f>$H$16</f>
        <v>0.37037037037037035</v>
      </c>
      <c r="I33" s="200" t="s">
        <v>0</v>
      </c>
      <c r="J33" s="107"/>
      <c r="K33" s="104"/>
      <c r="L33" s="104"/>
      <c r="M33" s="104"/>
      <c r="N33" s="104"/>
      <c r="O33" s="104"/>
      <c r="P33" s="127"/>
      <c r="Q33" s="186"/>
    </row>
    <row r="34" spans="2:20" s="2" customFormat="1" ht="15.6" customHeight="1" x14ac:dyDescent="0.3">
      <c r="B34" s="29"/>
      <c r="C34" s="20">
        <v>2</v>
      </c>
      <c r="D34" s="2" t="s">
        <v>50</v>
      </c>
      <c r="E34" s="77" t="s">
        <v>35</v>
      </c>
      <c r="F34" s="7"/>
      <c r="H34" s="99">
        <f>$H$18</f>
        <v>0.05</v>
      </c>
      <c r="I34" s="201" t="s">
        <v>0</v>
      </c>
      <c r="J34" s="8"/>
      <c r="K34" s="7"/>
      <c r="L34" s="8"/>
      <c r="M34" s="8"/>
      <c r="N34" s="7"/>
      <c r="O34" s="8"/>
      <c r="P34" s="37"/>
      <c r="Q34" s="184"/>
    </row>
    <row r="35" spans="2:20" s="2" customFormat="1" ht="15.6" customHeight="1" thickBot="1" x14ac:dyDescent="0.35">
      <c r="B35" s="56"/>
      <c r="C35" s="21">
        <v>3</v>
      </c>
      <c r="D35" s="13" t="s">
        <v>46</v>
      </c>
      <c r="E35" s="81" t="s">
        <v>32</v>
      </c>
      <c r="F35" s="15" t="s">
        <v>4</v>
      </c>
      <c r="G35" s="27" t="s">
        <v>38</v>
      </c>
      <c r="H35" s="100">
        <f>$H$19</f>
        <v>0.32037037037037036</v>
      </c>
      <c r="I35" s="202" t="s">
        <v>0</v>
      </c>
      <c r="J35" s="19">
        <f>L35-O35</f>
        <v>0.32037037037037036</v>
      </c>
      <c r="K35" s="15" t="s">
        <v>4</v>
      </c>
      <c r="L35" s="18">
        <f>H33</f>
        <v>0.37037037037037035</v>
      </c>
      <c r="M35" s="19" t="s">
        <v>0</v>
      </c>
      <c r="N35" s="15" t="s">
        <v>15</v>
      </c>
      <c r="O35" s="18">
        <f>H34</f>
        <v>0.05</v>
      </c>
      <c r="P35" s="61" t="s">
        <v>0</v>
      </c>
      <c r="Q35" s="192"/>
    </row>
    <row r="36" spans="2:20" s="3" customFormat="1" ht="15.6" customHeight="1" x14ac:dyDescent="0.3">
      <c r="B36" s="57" t="s">
        <v>21</v>
      </c>
      <c r="C36" s="35">
        <v>4</v>
      </c>
      <c r="D36" s="2" t="s">
        <v>110</v>
      </c>
      <c r="E36" s="77" t="s">
        <v>25</v>
      </c>
      <c r="F36" s="7" t="s">
        <v>4</v>
      </c>
      <c r="G36" s="2" t="s">
        <v>27</v>
      </c>
      <c r="H36" s="62">
        <f>$H$8/$H$16</f>
        <v>6.75</v>
      </c>
      <c r="I36" s="38" t="s">
        <v>1</v>
      </c>
      <c r="J36" s="8">
        <f>L36/O36</f>
        <v>6.75</v>
      </c>
      <c r="K36" s="7" t="s">
        <v>4</v>
      </c>
      <c r="L36" s="11">
        <f>H38</f>
        <v>2.5</v>
      </c>
      <c r="M36" s="23" t="s">
        <v>2</v>
      </c>
      <c r="N36" s="7" t="s">
        <v>5</v>
      </c>
      <c r="O36" s="11">
        <f>H33</f>
        <v>0.37037037037037035</v>
      </c>
      <c r="P36" s="37" t="s">
        <v>0</v>
      </c>
      <c r="Q36" s="187"/>
    </row>
    <row r="37" spans="2:20" s="2" customFormat="1" ht="15.6" customHeight="1" x14ac:dyDescent="0.3">
      <c r="B37" s="29"/>
      <c r="C37" s="35">
        <v>5</v>
      </c>
      <c r="D37" s="2" t="s">
        <v>135</v>
      </c>
      <c r="E37" s="77" t="s">
        <v>36</v>
      </c>
      <c r="F37" s="7" t="s">
        <v>4</v>
      </c>
      <c r="G37" s="2" t="s">
        <v>37</v>
      </c>
      <c r="H37" s="62">
        <f>H36*$H$18</f>
        <v>0.33750000000000002</v>
      </c>
      <c r="I37" s="38" t="s">
        <v>2</v>
      </c>
      <c r="J37" s="8">
        <f>L37*O37</f>
        <v>0.33750000000000002</v>
      </c>
      <c r="K37" s="7" t="s">
        <v>4</v>
      </c>
      <c r="L37" s="11">
        <f>H36</f>
        <v>6.75</v>
      </c>
      <c r="M37" s="23" t="s">
        <v>1</v>
      </c>
      <c r="N37" s="10" t="s">
        <v>16</v>
      </c>
      <c r="O37" s="11">
        <f>H34</f>
        <v>0.05</v>
      </c>
      <c r="P37" s="37" t="s">
        <v>0</v>
      </c>
      <c r="Q37" s="188"/>
    </row>
    <row r="38" spans="2:20" s="2" customFormat="1" ht="15.6" customHeight="1" thickBot="1" x14ac:dyDescent="0.35">
      <c r="B38" s="56"/>
      <c r="C38" s="60">
        <v>6</v>
      </c>
      <c r="D38" s="13" t="s">
        <v>63</v>
      </c>
      <c r="E38" s="81" t="s">
        <v>26</v>
      </c>
      <c r="F38" s="15" t="s">
        <v>4</v>
      </c>
      <c r="G38" s="13" t="s">
        <v>28</v>
      </c>
      <c r="H38" s="94">
        <f>$H$8</f>
        <v>2.5</v>
      </c>
      <c r="I38" s="203" t="s">
        <v>2</v>
      </c>
      <c r="J38" s="16"/>
      <c r="K38" s="15"/>
      <c r="L38" s="24"/>
      <c r="M38" s="24"/>
      <c r="N38" s="15"/>
      <c r="O38" s="19"/>
      <c r="P38" s="61"/>
      <c r="Q38" s="192"/>
    </row>
    <row r="39" spans="2:20" s="3" customFormat="1" ht="15.6" customHeight="1" x14ac:dyDescent="0.3">
      <c r="B39" s="57" t="s">
        <v>65</v>
      </c>
      <c r="C39" s="204">
        <v>7</v>
      </c>
      <c r="D39" s="2" t="s">
        <v>45</v>
      </c>
      <c r="E39" s="77" t="s">
        <v>42</v>
      </c>
      <c r="F39" s="7" t="s">
        <v>4</v>
      </c>
      <c r="G39" s="2" t="s">
        <v>39</v>
      </c>
      <c r="H39" s="62">
        <f>H36*H35</f>
        <v>2.1625000000000001</v>
      </c>
      <c r="I39" s="38" t="s">
        <v>2</v>
      </c>
      <c r="J39" s="8">
        <f>L39-O39</f>
        <v>2.1625000000000001</v>
      </c>
      <c r="K39" s="7" t="s">
        <v>4</v>
      </c>
      <c r="L39" s="11">
        <f>H38</f>
        <v>2.5</v>
      </c>
      <c r="M39" s="23" t="s">
        <v>2</v>
      </c>
      <c r="N39" s="10" t="s">
        <v>15</v>
      </c>
      <c r="O39" s="11">
        <f>H37</f>
        <v>0.33750000000000002</v>
      </c>
      <c r="P39" s="37" t="s">
        <v>2</v>
      </c>
      <c r="Q39" s="184"/>
    </row>
    <row r="40" spans="2:20" s="3" customFormat="1" ht="15.6" customHeight="1" x14ac:dyDescent="0.3">
      <c r="B40" s="29"/>
      <c r="C40" s="204">
        <v>8</v>
      </c>
      <c r="D40" s="2" t="s">
        <v>44</v>
      </c>
      <c r="E40" s="76" t="s">
        <v>33</v>
      </c>
      <c r="F40" s="7" t="s">
        <v>4</v>
      </c>
      <c r="G40" s="2" t="s">
        <v>40</v>
      </c>
      <c r="H40" s="64">
        <f>H39/H26</f>
        <v>0.40046296296296297</v>
      </c>
      <c r="I40" s="38" t="s">
        <v>0</v>
      </c>
      <c r="J40" s="25">
        <f>L40/O40</f>
        <v>0.40046296296296297</v>
      </c>
      <c r="K40" s="7" t="s">
        <v>4</v>
      </c>
      <c r="L40" s="91">
        <f>H39</f>
        <v>2.1625000000000001</v>
      </c>
      <c r="M40" s="26" t="s">
        <v>2</v>
      </c>
      <c r="N40" s="6" t="s">
        <v>5</v>
      </c>
      <c r="O40" s="91">
        <f>H26</f>
        <v>5.4</v>
      </c>
      <c r="P40" s="84" t="s">
        <v>1</v>
      </c>
      <c r="Q40" s="184"/>
      <c r="R40" s="2"/>
      <c r="S40" s="2"/>
      <c r="T40" s="2"/>
    </row>
    <row r="41" spans="2:20" s="3" customFormat="1" ht="15.6" customHeight="1" x14ac:dyDescent="0.3">
      <c r="B41" s="30"/>
      <c r="C41" s="204">
        <v>9</v>
      </c>
      <c r="D41" s="3" t="s">
        <v>43</v>
      </c>
      <c r="E41" s="76" t="s">
        <v>34</v>
      </c>
      <c r="F41" s="7" t="s">
        <v>4</v>
      </c>
      <c r="G41" s="12" t="s">
        <v>41</v>
      </c>
      <c r="H41" s="242">
        <f>$H$40-$H$19</f>
        <v>8.0092592592592604E-2</v>
      </c>
      <c r="I41" s="38" t="s">
        <v>0</v>
      </c>
      <c r="J41" s="8">
        <f>$L$41-$O$41</f>
        <v>8.0092592592592604E-2</v>
      </c>
      <c r="K41" s="7" t="s">
        <v>4</v>
      </c>
      <c r="L41" s="11">
        <f>$H$40</f>
        <v>0.40046296296296297</v>
      </c>
      <c r="M41" s="8" t="s">
        <v>0</v>
      </c>
      <c r="N41" s="10" t="s">
        <v>15</v>
      </c>
      <c r="O41" s="11">
        <f>$H$35</f>
        <v>0.32037037037037036</v>
      </c>
      <c r="P41" s="37" t="s">
        <v>0</v>
      </c>
      <c r="Q41" s="189" t="s">
        <v>61</v>
      </c>
      <c r="R41" s="69"/>
      <c r="S41" s="2"/>
      <c r="T41" s="2"/>
    </row>
    <row r="42" spans="2:20" s="3" customFormat="1" ht="15.6" customHeight="1" x14ac:dyDescent="0.3">
      <c r="B42" s="30"/>
      <c r="C42" s="204">
        <v>10</v>
      </c>
      <c r="D42" s="3" t="s">
        <v>130</v>
      </c>
      <c r="E42" s="76" t="s">
        <v>176</v>
      </c>
      <c r="F42" s="7" t="s">
        <v>4</v>
      </c>
      <c r="G42" s="108" t="s">
        <v>92</v>
      </c>
      <c r="H42" s="64">
        <f>$H$15</f>
        <v>0.1</v>
      </c>
      <c r="I42" s="38" t="s">
        <v>0</v>
      </c>
      <c r="J42" s="8">
        <f>L42-O42</f>
        <v>0.1</v>
      </c>
      <c r="K42" s="7" t="s">
        <v>4</v>
      </c>
      <c r="L42" s="11">
        <f>$H$12</f>
        <v>0.1</v>
      </c>
      <c r="M42" s="8" t="s">
        <v>0</v>
      </c>
      <c r="N42" s="10" t="s">
        <v>15</v>
      </c>
      <c r="O42" s="98">
        <f>$H$13+$H$14</f>
        <v>0</v>
      </c>
      <c r="P42" s="37" t="s">
        <v>0</v>
      </c>
      <c r="Q42" s="183"/>
      <c r="R42" s="70"/>
      <c r="S42" s="2"/>
      <c r="T42" s="2"/>
    </row>
    <row r="43" spans="2:20" s="3" customFormat="1" ht="15.6" customHeight="1" x14ac:dyDescent="0.3">
      <c r="B43" s="30"/>
      <c r="C43" s="204"/>
      <c r="D43" s="2" t="s">
        <v>47</v>
      </c>
      <c r="E43" s="76" t="s">
        <v>30</v>
      </c>
      <c r="F43" s="7"/>
      <c r="G43" s="108"/>
      <c r="H43" s="170">
        <f>$H$12</f>
        <v>0.1</v>
      </c>
      <c r="I43" s="196" t="s">
        <v>0</v>
      </c>
      <c r="J43" s="72"/>
      <c r="K43" s="7"/>
      <c r="L43" s="11"/>
      <c r="M43" s="8"/>
      <c r="N43" s="10"/>
      <c r="O43" s="11"/>
      <c r="P43" s="37"/>
      <c r="Q43" s="189"/>
      <c r="R43" s="70"/>
      <c r="S43" s="2"/>
      <c r="T43" s="2"/>
    </row>
    <row r="44" spans="2:20" s="3" customFormat="1" ht="15.6" customHeight="1" x14ac:dyDescent="0.3">
      <c r="B44" s="95"/>
      <c r="C44" s="204">
        <v>11</v>
      </c>
      <c r="D44" s="9" t="s">
        <v>128</v>
      </c>
      <c r="E44" s="249" t="s">
        <v>3</v>
      </c>
      <c r="F44" s="250" t="s">
        <v>4</v>
      </c>
      <c r="G44" s="69" t="s">
        <v>183</v>
      </c>
      <c r="H44" s="254">
        <f>INT(H40/H43)</f>
        <v>4</v>
      </c>
      <c r="I44" s="251"/>
      <c r="J44" s="8">
        <f>L44/O44</f>
        <v>4.0046296296296298</v>
      </c>
      <c r="K44" s="96" t="s">
        <v>4</v>
      </c>
      <c r="L44" s="159">
        <f>H40</f>
        <v>0.40046296296296297</v>
      </c>
      <c r="M44" s="9" t="s">
        <v>0</v>
      </c>
      <c r="N44" s="96" t="s">
        <v>5</v>
      </c>
      <c r="O44" s="11">
        <f>H25</f>
        <v>0.1</v>
      </c>
      <c r="P44" s="84" t="s">
        <v>0</v>
      </c>
      <c r="Q44" s="189"/>
      <c r="R44" s="70"/>
      <c r="S44" s="2"/>
      <c r="T44" s="2"/>
    </row>
    <row r="45" spans="2:20" s="3" customFormat="1" ht="15.6" customHeight="1" x14ac:dyDescent="0.3">
      <c r="B45" s="95"/>
      <c r="C45" s="204">
        <v>12</v>
      </c>
      <c r="D45" s="3" t="s">
        <v>84</v>
      </c>
      <c r="F45" s="96"/>
      <c r="G45" s="167" t="s">
        <v>82</v>
      </c>
      <c r="H45" s="64">
        <f>H13+H14</f>
        <v>0</v>
      </c>
      <c r="I45" s="232" t="s">
        <v>0</v>
      </c>
      <c r="J45" s="8">
        <f>L45+O45</f>
        <v>0</v>
      </c>
      <c r="K45" s="96" t="s">
        <v>4</v>
      </c>
      <c r="L45" s="11">
        <f>H13</f>
        <v>0</v>
      </c>
      <c r="M45" s="9" t="s">
        <v>0</v>
      </c>
      <c r="N45" s="96" t="s">
        <v>77</v>
      </c>
      <c r="O45" s="11">
        <f>H14</f>
        <v>0</v>
      </c>
      <c r="P45" s="84" t="s">
        <v>0</v>
      </c>
      <c r="Q45" s="189"/>
      <c r="R45" s="70"/>
      <c r="S45" s="2"/>
      <c r="T45" s="2"/>
    </row>
    <row r="46" spans="2:20" s="3" customFormat="1" ht="15.6" customHeight="1" x14ac:dyDescent="0.3">
      <c r="B46" s="30"/>
      <c r="C46" s="204">
        <v>13</v>
      </c>
      <c r="D46" s="4" t="s">
        <v>184</v>
      </c>
      <c r="E46" s="252" t="s">
        <v>185</v>
      </c>
      <c r="F46" s="22" t="s">
        <v>4</v>
      </c>
      <c r="G46" s="253" t="s">
        <v>186</v>
      </c>
      <c r="H46" s="86">
        <f>H40-H44*H43</f>
        <v>4.6296296296294281E-4</v>
      </c>
      <c r="I46" s="83" t="s">
        <v>0</v>
      </c>
      <c r="J46" s="8">
        <f>L46-O46</f>
        <v>4.6296296296294281E-4</v>
      </c>
      <c r="K46" s="7" t="s">
        <v>4</v>
      </c>
      <c r="L46" s="11">
        <f>H40</f>
        <v>0.40046296296296297</v>
      </c>
      <c r="M46" s="2" t="s">
        <v>0</v>
      </c>
      <c r="N46" s="7" t="s">
        <v>15</v>
      </c>
      <c r="O46" s="98">
        <f>H44*H43</f>
        <v>0.4</v>
      </c>
      <c r="P46" s="37" t="s">
        <v>0</v>
      </c>
      <c r="Q46" s="189"/>
      <c r="R46" s="70"/>
      <c r="S46" s="2"/>
      <c r="T46" s="2"/>
    </row>
    <row r="47" spans="2:20" s="3" customFormat="1" ht="15.6" customHeight="1" thickBot="1" x14ac:dyDescent="0.35">
      <c r="B47" s="55"/>
      <c r="C47" s="39">
        <v>14</v>
      </c>
      <c r="D47" s="75" t="s">
        <v>196</v>
      </c>
      <c r="E47" s="81" t="s">
        <v>187</v>
      </c>
      <c r="F47" s="15" t="s">
        <v>4</v>
      </c>
      <c r="G47" s="97" t="s">
        <v>188</v>
      </c>
      <c r="H47" s="233">
        <f>H26*H46</f>
        <v>2.4999999999998912E-3</v>
      </c>
      <c r="I47" s="234" t="s">
        <v>2</v>
      </c>
      <c r="J47" s="19">
        <f>L47*O47</f>
        <v>2.4999999999998912E-3</v>
      </c>
      <c r="K47" s="15" t="s">
        <v>4</v>
      </c>
      <c r="L47" s="18">
        <f>H26</f>
        <v>5.4</v>
      </c>
      <c r="M47" s="13" t="s">
        <v>1</v>
      </c>
      <c r="N47" s="17" t="s">
        <v>16</v>
      </c>
      <c r="O47" s="18">
        <f>H46</f>
        <v>4.6296296296294281E-4</v>
      </c>
      <c r="P47" s="61" t="s">
        <v>0</v>
      </c>
      <c r="Q47" s="193"/>
      <c r="R47" s="70"/>
      <c r="S47" s="2"/>
      <c r="T47" s="2"/>
    </row>
    <row r="48" spans="2:20" ht="15.6" customHeight="1" x14ac:dyDescent="0.3">
      <c r="B48" s="57" t="s">
        <v>53</v>
      </c>
      <c r="C48" s="71" t="s">
        <v>18</v>
      </c>
      <c r="D48" s="4" t="s">
        <v>195</v>
      </c>
      <c r="E48" s="77" t="s">
        <v>55</v>
      </c>
      <c r="F48" s="28" t="s">
        <v>4</v>
      </c>
      <c r="G48" s="2" t="s">
        <v>197</v>
      </c>
      <c r="H48" s="62">
        <f>H40/H35</f>
        <v>1.25</v>
      </c>
      <c r="I48" s="83"/>
      <c r="J48" s="8">
        <f>L48/O48</f>
        <v>1.25</v>
      </c>
      <c r="K48" s="28" t="s">
        <v>4</v>
      </c>
      <c r="L48" s="92">
        <f>H40</f>
        <v>0.40046296296296297</v>
      </c>
      <c r="M48" s="3" t="s">
        <v>0</v>
      </c>
      <c r="N48" s="28" t="s">
        <v>5</v>
      </c>
      <c r="O48" s="92">
        <f>H35</f>
        <v>0.32037037037037036</v>
      </c>
      <c r="P48" s="83" t="s">
        <v>0</v>
      </c>
      <c r="Q48" s="188" t="s">
        <v>52</v>
      </c>
    </row>
    <row r="49" spans="2:17" ht="15.6" customHeight="1" x14ac:dyDescent="0.3">
      <c r="B49" s="30"/>
      <c r="C49" s="71" t="s">
        <v>19</v>
      </c>
      <c r="D49" s="3" t="s">
        <v>54</v>
      </c>
      <c r="E49" s="108" t="s">
        <v>73</v>
      </c>
      <c r="F49" s="28" t="s">
        <v>4</v>
      </c>
      <c r="G49" s="2" t="s">
        <v>56</v>
      </c>
      <c r="H49" s="62">
        <f>H22/H25</f>
        <v>5.4</v>
      </c>
      <c r="I49" s="83"/>
      <c r="J49" s="8">
        <f>L49/O49</f>
        <v>5.4</v>
      </c>
      <c r="K49" s="28" t="s">
        <v>4</v>
      </c>
      <c r="L49" s="92">
        <f>H26</f>
        <v>5.4</v>
      </c>
      <c r="M49" s="3" t="s">
        <v>0</v>
      </c>
      <c r="N49" s="28" t="s">
        <v>5</v>
      </c>
      <c r="O49" s="92">
        <f>H23</f>
        <v>1</v>
      </c>
      <c r="P49" s="83" t="s">
        <v>0</v>
      </c>
      <c r="Q49" s="188" t="s">
        <v>51</v>
      </c>
    </row>
    <row r="50" spans="2:17" ht="15.6" customHeight="1" thickBot="1" x14ac:dyDescent="0.35">
      <c r="B50" s="58"/>
      <c r="C50" s="32"/>
      <c r="D50" s="31" t="s">
        <v>57</v>
      </c>
      <c r="E50" s="82" t="s">
        <v>58</v>
      </c>
      <c r="F50" s="33" t="s">
        <v>4</v>
      </c>
      <c r="G50" s="34" t="s">
        <v>59</v>
      </c>
      <c r="H50" s="90">
        <f>H48*H49</f>
        <v>6.75</v>
      </c>
      <c r="I50" s="85"/>
      <c r="J50" s="89">
        <f>L50/O50</f>
        <v>6.75</v>
      </c>
      <c r="K50" s="33" t="s">
        <v>4</v>
      </c>
      <c r="L50" s="93">
        <f>H36</f>
        <v>6.75</v>
      </c>
      <c r="M50" s="31" t="s">
        <v>1</v>
      </c>
      <c r="N50" s="33" t="s">
        <v>5</v>
      </c>
      <c r="O50" s="93">
        <f>H23</f>
        <v>1</v>
      </c>
      <c r="P50" s="85" t="s">
        <v>1</v>
      </c>
      <c r="Q50" s="190" t="s">
        <v>60</v>
      </c>
    </row>
    <row r="51" spans="2:17" ht="15.6" customHeight="1" thickTop="1" x14ac:dyDescent="0.3">
      <c r="C51" s="4"/>
      <c r="F51" s="4"/>
      <c r="N51" s="4"/>
      <c r="Q51" s="4"/>
    </row>
    <row r="52" spans="2:17" ht="15.6" customHeight="1" x14ac:dyDescent="0.3"/>
    <row r="53" spans="2:17" ht="15.6" customHeight="1" x14ac:dyDescent="0.3"/>
    <row r="54" spans="2:17" ht="15.6" customHeight="1" x14ac:dyDescent="0.3"/>
    <row r="55" spans="2:17" ht="15.6" customHeight="1" x14ac:dyDescent="0.3"/>
    <row r="56" spans="2:17" ht="15.6" customHeight="1" x14ac:dyDescent="0.3"/>
    <row r="57" spans="2:17" ht="15.6" customHeight="1" x14ac:dyDescent="0.3"/>
    <row r="58" spans="2:17" ht="15.6" customHeight="1" x14ac:dyDescent="0.3"/>
    <row r="59" spans="2:17" ht="15.6" customHeight="1" x14ac:dyDescent="0.3"/>
    <row r="60" spans="2:17" ht="15.6" customHeight="1" x14ac:dyDescent="0.3"/>
    <row r="61" spans="2:17" ht="15.6" customHeight="1" x14ac:dyDescent="0.3"/>
    <row r="62" spans="2:17" ht="15.6" customHeight="1" x14ac:dyDescent="0.3"/>
    <row r="63" spans="2:17" ht="15.6" customHeight="1" x14ac:dyDescent="0.3"/>
  </sheetData>
  <hyperlinks>
    <hyperlink ref="Q1" r:id="rId1" location="2._Partial_replacement_with_Vout " xr:uid="{AE5A1515-860D-48DD-8E82-5196FDD52315}"/>
  </hyperlink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B224C-453D-4A1B-8D5E-C6E610B30AEA}">
  <dimension ref="A1:T62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Q5" sqref="Q5"/>
    </sheetView>
  </sheetViews>
  <sheetFormatPr baseColWidth="10" defaultRowHeight="14.4" x14ac:dyDescent="0.3"/>
  <cols>
    <col min="1" max="1" width="11" style="4" customWidth="1"/>
    <col min="2" max="2" width="33.5546875" style="4" customWidth="1"/>
    <col min="3" max="3" width="4.44140625" style="22" customWidth="1"/>
    <col min="4" max="4" width="67.44140625" style="4" customWidth="1"/>
    <col min="5" max="5" width="8.33203125" style="4" customWidth="1"/>
    <col min="6" max="6" width="2.5546875" style="22" customWidth="1"/>
    <col min="7" max="7" width="23.6640625" style="4" customWidth="1"/>
    <col min="8" max="8" width="6.77734375" style="4" customWidth="1"/>
    <col min="9" max="9" width="7.109375" style="4" customWidth="1"/>
    <col min="10" max="10" width="7.5546875" style="4" customWidth="1"/>
    <col min="11" max="11" width="2.6640625" style="4" customWidth="1"/>
    <col min="12" max="12" width="7" style="4" customWidth="1"/>
    <col min="13" max="13" width="7.109375" style="4" customWidth="1"/>
    <col min="14" max="14" width="3.109375" style="22" customWidth="1"/>
    <col min="15" max="16" width="7.21875" style="4" customWidth="1"/>
    <col min="17" max="17" width="72.5546875" style="3" customWidth="1"/>
    <col min="18" max="18" width="12.5546875" style="4" customWidth="1"/>
    <col min="19" max="16384" width="11.5546875" style="4"/>
  </cols>
  <sheetData>
    <row r="1" spans="1:20" s="3" customFormat="1" ht="15.6" customHeight="1" thickBot="1" x14ac:dyDescent="0.35">
      <c r="A1" s="160">
        <v>44116</v>
      </c>
      <c r="B1" s="36" t="s">
        <v>171</v>
      </c>
      <c r="C1" s="7"/>
      <c r="D1" s="67" t="s">
        <v>172</v>
      </c>
      <c r="E1" s="77"/>
      <c r="F1" s="7"/>
      <c r="G1" s="2"/>
      <c r="H1" s="36"/>
      <c r="I1" s="2"/>
      <c r="J1" s="2"/>
      <c r="K1" s="2"/>
      <c r="L1" s="2"/>
      <c r="M1" s="2"/>
      <c r="N1" s="7"/>
      <c r="O1" s="2"/>
      <c r="P1" s="2"/>
      <c r="Q1" s="229" t="s">
        <v>165</v>
      </c>
    </row>
    <row r="2" spans="1:20" s="3" customFormat="1" ht="15.6" customHeight="1" thickTop="1" thickBot="1" x14ac:dyDescent="0.35">
      <c r="B2" s="150"/>
      <c r="C2" s="142"/>
      <c r="D2" s="143" t="s">
        <v>8</v>
      </c>
      <c r="E2" s="144" t="s">
        <v>9</v>
      </c>
      <c r="F2" s="142" t="s">
        <v>4</v>
      </c>
      <c r="G2" s="143" t="s">
        <v>10</v>
      </c>
      <c r="H2" s="151" t="s">
        <v>66</v>
      </c>
      <c r="I2" s="143" t="s">
        <v>12</v>
      </c>
      <c r="J2" s="143" t="s">
        <v>79</v>
      </c>
      <c r="K2" s="143"/>
      <c r="L2" s="143"/>
      <c r="M2" s="143"/>
      <c r="N2" s="142"/>
      <c r="O2" s="143"/>
      <c r="P2" s="152"/>
      <c r="Q2" s="172" t="s">
        <v>108</v>
      </c>
      <c r="R2" s="2"/>
    </row>
    <row r="3" spans="1:20" s="3" customFormat="1" ht="15.6" customHeight="1" thickTop="1" x14ac:dyDescent="0.3">
      <c r="A3" s="157" t="s">
        <v>112</v>
      </c>
      <c r="B3" s="156" t="s">
        <v>111</v>
      </c>
      <c r="C3" s="153" t="s">
        <v>101</v>
      </c>
      <c r="D3" s="143" t="s">
        <v>118</v>
      </c>
      <c r="E3" s="144" t="s">
        <v>25</v>
      </c>
      <c r="F3" s="142" t="s">
        <v>4</v>
      </c>
      <c r="G3" s="143" t="s">
        <v>27</v>
      </c>
      <c r="H3" s="145"/>
      <c r="I3" s="214" t="s">
        <v>1</v>
      </c>
      <c r="J3" s="147"/>
      <c r="K3" s="142"/>
      <c r="L3" s="154">
        <f>L36</f>
        <v>2.5</v>
      </c>
      <c r="M3" s="148" t="s">
        <v>2</v>
      </c>
      <c r="N3" s="142" t="s">
        <v>5</v>
      </c>
      <c r="O3" s="154">
        <f>O36</f>
        <v>2</v>
      </c>
      <c r="P3" s="149" t="s">
        <v>0</v>
      </c>
      <c r="Q3" s="173" t="s">
        <v>119</v>
      </c>
    </row>
    <row r="4" spans="1:20" s="3" customFormat="1" ht="15.6" customHeight="1" x14ac:dyDescent="0.3">
      <c r="A4" s="2"/>
      <c r="B4" s="73"/>
      <c r="C4" s="20">
        <v>1</v>
      </c>
      <c r="D4" s="2" t="s">
        <v>48</v>
      </c>
      <c r="E4" s="77" t="s">
        <v>24</v>
      </c>
      <c r="F4" s="7"/>
      <c r="G4" s="2"/>
      <c r="H4" s="63">
        <v>0</v>
      </c>
      <c r="I4" s="221" t="s">
        <v>0</v>
      </c>
      <c r="J4" s="8"/>
      <c r="K4" s="7"/>
      <c r="L4" s="11"/>
      <c r="M4" s="23"/>
      <c r="N4" s="7"/>
      <c r="O4" s="11"/>
      <c r="P4" s="42"/>
      <c r="Q4" s="173" t="s">
        <v>202</v>
      </c>
    </row>
    <row r="5" spans="1:20" s="2" customFormat="1" ht="15.6" customHeight="1" thickBot="1" x14ac:dyDescent="0.35">
      <c r="B5" s="103"/>
      <c r="C5" s="155" t="s">
        <v>102</v>
      </c>
      <c r="D5" s="43" t="s">
        <v>109</v>
      </c>
      <c r="E5" s="78" t="s">
        <v>26</v>
      </c>
      <c r="F5" s="44" t="s">
        <v>4</v>
      </c>
      <c r="G5" s="43" t="s">
        <v>28</v>
      </c>
      <c r="H5" s="171">
        <f>$H$3*$H$4</f>
        <v>0</v>
      </c>
      <c r="I5" s="222" t="s">
        <v>2</v>
      </c>
      <c r="J5" s="45"/>
      <c r="K5" s="44"/>
      <c r="L5" s="46"/>
      <c r="M5" s="46"/>
      <c r="N5" s="44"/>
      <c r="O5" s="47"/>
      <c r="P5" s="48"/>
      <c r="Q5" s="262" t="s">
        <v>204</v>
      </c>
    </row>
    <row r="6" spans="1:20" ht="15.6" customHeight="1" thickTop="1" thickBot="1" x14ac:dyDescent="0.35">
      <c r="K6" s="22"/>
    </row>
    <row r="7" spans="1:20" s="3" customFormat="1" ht="15.6" customHeight="1" thickTop="1" x14ac:dyDescent="0.3">
      <c r="A7" s="157" t="s">
        <v>113</v>
      </c>
      <c r="B7" s="224" t="s">
        <v>140</v>
      </c>
      <c r="C7" s="235"/>
      <c r="D7" s="143" t="s">
        <v>146</v>
      </c>
      <c r="E7" s="144" t="s">
        <v>143</v>
      </c>
      <c r="F7" s="142" t="s">
        <v>4</v>
      </c>
      <c r="G7" s="143" t="s">
        <v>144</v>
      </c>
      <c r="H7" s="223">
        <v>2</v>
      </c>
      <c r="I7" s="214" t="s">
        <v>2</v>
      </c>
      <c r="J7" s="146"/>
      <c r="K7" s="142"/>
      <c r="L7" s="147"/>
      <c r="M7" s="148"/>
      <c r="N7" s="142"/>
      <c r="O7" s="147"/>
      <c r="P7" s="149"/>
      <c r="Q7" s="175" t="s">
        <v>203</v>
      </c>
      <c r="R7" s="68"/>
      <c r="S7" s="68"/>
    </row>
    <row r="8" spans="1:20" s="3" customFormat="1" ht="15.6" customHeight="1" x14ac:dyDescent="0.3">
      <c r="A8" s="157"/>
      <c r="B8" s="208" t="s">
        <v>132</v>
      </c>
      <c r="C8" s="236">
        <v>6</v>
      </c>
      <c r="D8" s="2" t="s">
        <v>142</v>
      </c>
      <c r="E8" s="77" t="s">
        <v>26</v>
      </c>
      <c r="F8" s="7" t="s">
        <v>4</v>
      </c>
      <c r="G8" s="2" t="s">
        <v>28</v>
      </c>
      <c r="H8" s="209">
        <v>2.5</v>
      </c>
      <c r="I8" s="215" t="s">
        <v>2</v>
      </c>
      <c r="J8" s="9"/>
      <c r="K8" s="7"/>
      <c r="L8" s="8"/>
      <c r="M8" s="23"/>
      <c r="N8" s="7"/>
      <c r="O8" s="8"/>
      <c r="P8" s="42"/>
      <c r="Q8" s="210" t="s">
        <v>141</v>
      </c>
      <c r="R8" s="68"/>
      <c r="S8" s="68"/>
    </row>
    <row r="9" spans="1:20" s="3" customFormat="1" ht="15.6" customHeight="1" x14ac:dyDescent="0.3">
      <c r="A9" s="101" t="s">
        <v>114</v>
      </c>
      <c r="B9" s="110"/>
      <c r="C9" s="237" t="s">
        <v>19</v>
      </c>
      <c r="D9" s="112" t="s">
        <v>103</v>
      </c>
      <c r="E9" s="113" t="s">
        <v>7</v>
      </c>
      <c r="F9" s="111" t="s">
        <v>4</v>
      </c>
      <c r="G9" s="112" t="s">
        <v>17</v>
      </c>
      <c r="H9" s="114">
        <v>1</v>
      </c>
      <c r="I9" s="216" t="s">
        <v>1</v>
      </c>
      <c r="J9" s="112"/>
      <c r="K9" s="111"/>
      <c r="L9" s="115"/>
      <c r="M9" s="112"/>
      <c r="N9" s="111"/>
      <c r="O9" s="115"/>
      <c r="P9" s="116"/>
      <c r="Q9" s="228" t="s">
        <v>100</v>
      </c>
    </row>
    <row r="10" spans="1:20" s="3" customFormat="1" ht="15.6" customHeight="1" x14ac:dyDescent="0.3">
      <c r="A10" s="2"/>
      <c r="B10" s="102" t="s">
        <v>133</v>
      </c>
      <c r="C10" s="238">
        <v>1</v>
      </c>
      <c r="D10" s="3" t="s">
        <v>74</v>
      </c>
      <c r="E10" s="108" t="s">
        <v>68</v>
      </c>
      <c r="F10" s="7"/>
      <c r="G10" s="2"/>
      <c r="H10" s="65">
        <f>L10</f>
        <v>0.5</v>
      </c>
      <c r="I10" s="217" t="s">
        <v>0</v>
      </c>
      <c r="J10" s="87"/>
      <c r="K10" s="28" t="s">
        <v>4</v>
      </c>
      <c r="L10" s="109">
        <v>0.5</v>
      </c>
      <c r="M10" s="3" t="s">
        <v>0</v>
      </c>
      <c r="N10" s="28" t="s">
        <v>14</v>
      </c>
      <c r="O10" s="109">
        <v>2</v>
      </c>
      <c r="P10" s="74" t="s">
        <v>0</v>
      </c>
      <c r="Q10" s="177" t="s">
        <v>120</v>
      </c>
    </row>
    <row r="11" spans="1:20" s="3" customFormat="1" ht="15.6" customHeight="1" x14ac:dyDescent="0.3">
      <c r="A11" s="2"/>
      <c r="B11" s="73"/>
      <c r="C11" s="239"/>
      <c r="D11" s="3" t="s">
        <v>75</v>
      </c>
      <c r="E11" s="108" t="s">
        <v>76</v>
      </c>
      <c r="H11" s="65">
        <f>L11</f>
        <v>0.04</v>
      </c>
      <c r="I11" s="217" t="s">
        <v>0</v>
      </c>
      <c r="J11" s="87">
        <f>H10+H11</f>
        <v>0.54</v>
      </c>
      <c r="K11" s="28"/>
      <c r="L11" s="141">
        <v>0.04</v>
      </c>
      <c r="M11" s="3" t="s">
        <v>0</v>
      </c>
      <c r="N11" s="28" t="s">
        <v>14</v>
      </c>
      <c r="O11" s="141">
        <v>8.5000000000000006E-2</v>
      </c>
      <c r="P11" s="74" t="s">
        <v>0</v>
      </c>
      <c r="Q11" s="177" t="s">
        <v>121</v>
      </c>
    </row>
    <row r="12" spans="1:20" s="3" customFormat="1" ht="15.6" customHeight="1" x14ac:dyDescent="0.3">
      <c r="A12" s="2"/>
      <c r="B12" s="164"/>
      <c r="C12" s="240">
        <v>10</v>
      </c>
      <c r="D12" s="205" t="s">
        <v>130</v>
      </c>
      <c r="E12" s="206" t="s">
        <v>177</v>
      </c>
      <c r="F12" s="7" t="s">
        <v>4</v>
      </c>
      <c r="G12" s="108" t="s">
        <v>151</v>
      </c>
      <c r="H12" s="211">
        <f>H10+H11</f>
        <v>0.54</v>
      </c>
      <c r="I12" s="217" t="s">
        <v>0</v>
      </c>
      <c r="J12" s="161"/>
      <c r="K12" s="7"/>
      <c r="L12" s="141">
        <f>L10+L11</f>
        <v>0.54</v>
      </c>
      <c r="M12" s="8" t="s">
        <v>0</v>
      </c>
      <c r="N12" s="10" t="s">
        <v>14</v>
      </c>
      <c r="O12" s="141">
        <f>O10+O11</f>
        <v>2.085</v>
      </c>
      <c r="P12" s="42" t="s">
        <v>0</v>
      </c>
      <c r="Q12" s="207" t="s">
        <v>174</v>
      </c>
      <c r="R12" s="70"/>
      <c r="S12" s="2"/>
      <c r="T12" s="2"/>
    </row>
    <row r="13" spans="1:20" s="3" customFormat="1" ht="15.6" customHeight="1" x14ac:dyDescent="0.3">
      <c r="A13" s="2"/>
      <c r="B13" s="164"/>
      <c r="C13" s="239"/>
      <c r="D13" s="3" t="s">
        <v>80</v>
      </c>
      <c r="E13" s="167" t="s">
        <v>78</v>
      </c>
      <c r="H13" s="65">
        <v>0</v>
      </c>
      <c r="I13" s="218" t="s">
        <v>0</v>
      </c>
      <c r="J13" s="87">
        <f>J11+H13</f>
        <v>0.54</v>
      </c>
      <c r="K13" s="28"/>
      <c r="L13" s="87"/>
      <c r="N13" s="28"/>
      <c r="O13" s="87"/>
      <c r="P13" s="74"/>
      <c r="Q13" s="176" t="s">
        <v>137</v>
      </c>
    </row>
    <row r="14" spans="1:20" s="3" customFormat="1" ht="15.6" customHeight="1" x14ac:dyDescent="0.3">
      <c r="A14" s="2"/>
      <c r="B14" s="73"/>
      <c r="C14" s="239"/>
      <c r="D14" s="3" t="s">
        <v>117</v>
      </c>
      <c r="E14" s="167" t="s">
        <v>81</v>
      </c>
      <c r="H14" s="65">
        <v>0</v>
      </c>
      <c r="I14" s="218" t="s">
        <v>0</v>
      </c>
      <c r="J14" s="195">
        <f>J13+H14</f>
        <v>0.54</v>
      </c>
      <c r="K14" s="28"/>
      <c r="L14" s="87"/>
      <c r="N14" s="28"/>
      <c r="O14" s="87"/>
      <c r="P14" s="74"/>
      <c r="Q14" s="176" t="s">
        <v>138</v>
      </c>
    </row>
    <row r="15" spans="1:20" s="3" customFormat="1" ht="15.6" customHeight="1" x14ac:dyDescent="0.3">
      <c r="A15" s="2"/>
      <c r="B15" s="164"/>
      <c r="C15" s="238" t="s">
        <v>22</v>
      </c>
      <c r="D15" s="2" t="s">
        <v>47</v>
      </c>
      <c r="E15" s="76" t="s">
        <v>30</v>
      </c>
      <c r="F15" s="7"/>
      <c r="G15" s="2"/>
      <c r="H15" s="245">
        <f>H12+H13+H14</f>
        <v>0.54</v>
      </c>
      <c r="I15" s="219" t="s">
        <v>0</v>
      </c>
      <c r="J15" s="2"/>
      <c r="K15" s="243" t="s">
        <v>136</v>
      </c>
      <c r="L15" s="165">
        <f>L12</f>
        <v>0.54</v>
      </c>
      <c r="M15" s="2" t="s">
        <v>0</v>
      </c>
      <c r="N15" s="7" t="s">
        <v>14</v>
      </c>
      <c r="O15" s="165">
        <f>O12</f>
        <v>2.085</v>
      </c>
      <c r="P15" s="166" t="s">
        <v>0</v>
      </c>
      <c r="Q15" s="207" t="s">
        <v>139</v>
      </c>
    </row>
    <row r="16" spans="1:20" s="3" customFormat="1" ht="15.6" customHeight="1" x14ac:dyDescent="0.3">
      <c r="A16" s="158" t="s">
        <v>115</v>
      </c>
      <c r="B16" s="40" t="s">
        <v>116</v>
      </c>
      <c r="C16" s="241">
        <v>1</v>
      </c>
      <c r="D16" s="2" t="s">
        <v>64</v>
      </c>
      <c r="E16" s="77" t="s">
        <v>24</v>
      </c>
      <c r="F16" s="7" t="s">
        <v>4</v>
      </c>
      <c r="G16" s="77" t="s">
        <v>149</v>
      </c>
      <c r="H16" s="211">
        <f>$H$7/$H$9</f>
        <v>2</v>
      </c>
      <c r="I16" s="220" t="s">
        <v>0</v>
      </c>
      <c r="J16" s="8">
        <f>L16/O16</f>
        <v>2</v>
      </c>
      <c r="K16" s="7" t="s">
        <v>4</v>
      </c>
      <c r="L16" s="11">
        <f>H7</f>
        <v>2</v>
      </c>
      <c r="M16" s="2" t="s">
        <v>2</v>
      </c>
      <c r="N16" s="7" t="s">
        <v>5</v>
      </c>
      <c r="O16" s="11">
        <f>H9</f>
        <v>1</v>
      </c>
      <c r="P16" s="41" t="s">
        <v>1</v>
      </c>
      <c r="Q16" s="180" t="s">
        <v>145</v>
      </c>
    </row>
    <row r="17" spans="1:20" s="3" customFormat="1" ht="15.6" customHeight="1" x14ac:dyDescent="0.3">
      <c r="A17" s="2"/>
      <c r="B17" s="164"/>
      <c r="C17" s="240">
        <v>9</v>
      </c>
      <c r="D17" s="162" t="s">
        <v>122</v>
      </c>
      <c r="E17" s="163" t="s">
        <v>123</v>
      </c>
      <c r="F17" s="212" t="s">
        <v>4</v>
      </c>
      <c r="G17" s="213" t="s">
        <v>150</v>
      </c>
      <c r="H17" s="161">
        <f>$H$40-$H$19</f>
        <v>0.48750000000000004</v>
      </c>
      <c r="I17" s="220" t="s">
        <v>0</v>
      </c>
      <c r="J17" s="8">
        <f>L17-O17</f>
        <v>0.48750000000000004</v>
      </c>
      <c r="K17" s="7" t="s">
        <v>4</v>
      </c>
      <c r="L17" s="11">
        <f>H40</f>
        <v>2.4375</v>
      </c>
      <c r="M17" s="8" t="s">
        <v>0</v>
      </c>
      <c r="N17" s="10" t="s">
        <v>15</v>
      </c>
      <c r="O17" s="11">
        <f>H19</f>
        <v>1.95</v>
      </c>
      <c r="P17" s="42" t="s">
        <v>0</v>
      </c>
      <c r="Q17" s="181" t="s">
        <v>148</v>
      </c>
      <c r="R17" s="69"/>
      <c r="S17" s="2"/>
      <c r="T17" s="2"/>
    </row>
    <row r="18" spans="1:20" s="3" customFormat="1" ht="15.6" customHeight="1" x14ac:dyDescent="0.3">
      <c r="A18" s="2"/>
      <c r="B18" s="168"/>
      <c r="C18" s="241">
        <v>2</v>
      </c>
      <c r="D18" s="2" t="s">
        <v>50</v>
      </c>
      <c r="E18" s="77" t="s">
        <v>35</v>
      </c>
      <c r="F18" s="7"/>
      <c r="G18" s="2"/>
      <c r="H18" s="66">
        <v>0.05</v>
      </c>
      <c r="I18" s="244" t="s">
        <v>0</v>
      </c>
      <c r="J18" s="8"/>
      <c r="K18" s="7"/>
      <c r="L18" s="8"/>
      <c r="M18" s="8"/>
      <c r="N18" s="7"/>
      <c r="O18" s="8"/>
      <c r="P18" s="42"/>
      <c r="Q18" s="179" t="s">
        <v>127</v>
      </c>
    </row>
    <row r="19" spans="1:20" s="2" customFormat="1" ht="15.6" customHeight="1" thickBot="1" x14ac:dyDescent="0.35">
      <c r="B19" s="103"/>
      <c r="C19" s="256">
        <v>3</v>
      </c>
      <c r="D19" s="43" t="s">
        <v>46</v>
      </c>
      <c r="E19" s="78" t="s">
        <v>32</v>
      </c>
      <c r="F19" s="44" t="s">
        <v>4</v>
      </c>
      <c r="G19" s="257" t="s">
        <v>38</v>
      </c>
      <c r="H19" s="258">
        <f>$H$16-$H$18</f>
        <v>1.95</v>
      </c>
      <c r="I19" s="259" t="s">
        <v>0</v>
      </c>
      <c r="J19" s="47">
        <f>L19-O19</f>
        <v>1.95</v>
      </c>
      <c r="K19" s="44" t="s">
        <v>4</v>
      </c>
      <c r="L19" s="260">
        <f>H16</f>
        <v>2</v>
      </c>
      <c r="M19" s="47" t="s">
        <v>0</v>
      </c>
      <c r="N19" s="44" t="s">
        <v>15</v>
      </c>
      <c r="O19" s="260">
        <f>H18</f>
        <v>0.05</v>
      </c>
      <c r="P19" s="48" t="s">
        <v>0</v>
      </c>
      <c r="Q19" s="182" t="s">
        <v>129</v>
      </c>
    </row>
    <row r="20" spans="1:20" s="3" customFormat="1" ht="15.6" customHeight="1" thickTop="1" thickBot="1" x14ac:dyDescent="0.35">
      <c r="B20" s="2"/>
      <c r="E20" s="79"/>
      <c r="K20" s="28"/>
    </row>
    <row r="21" spans="1:20" s="3" customFormat="1" ht="15.6" customHeight="1" thickTop="1" thickBot="1" x14ac:dyDescent="0.35">
      <c r="A21" s="59" t="s">
        <v>131</v>
      </c>
      <c r="B21" s="49" t="s">
        <v>83</v>
      </c>
      <c r="C21" s="50" t="s">
        <v>13</v>
      </c>
      <c r="D21" s="51" t="s">
        <v>8</v>
      </c>
      <c r="E21" s="80" t="s">
        <v>9</v>
      </c>
      <c r="F21" s="50" t="s">
        <v>4</v>
      </c>
      <c r="G21" s="51" t="s">
        <v>10</v>
      </c>
      <c r="H21" s="52" t="s">
        <v>11</v>
      </c>
      <c r="I21" s="53" t="s">
        <v>12</v>
      </c>
      <c r="J21" s="51" t="s">
        <v>6</v>
      </c>
      <c r="K21" s="50"/>
      <c r="L21" s="51"/>
      <c r="M21" s="51"/>
      <c r="N21" s="50"/>
      <c r="O21" s="51"/>
      <c r="P21" s="53"/>
      <c r="Q21" s="191" t="s">
        <v>134</v>
      </c>
    </row>
    <row r="22" spans="1:20" s="3" customFormat="1" ht="15.6" customHeight="1" x14ac:dyDescent="0.3">
      <c r="B22" s="54" t="s">
        <v>62</v>
      </c>
      <c r="C22" s="1" t="s">
        <v>18</v>
      </c>
      <c r="D22" s="3" t="s">
        <v>85</v>
      </c>
      <c r="E22" s="108" t="s">
        <v>67</v>
      </c>
      <c r="F22" s="28" t="s">
        <v>4</v>
      </c>
      <c r="G22" s="3" t="s">
        <v>180</v>
      </c>
      <c r="H22" s="195">
        <f>$J$14</f>
        <v>0.54</v>
      </c>
      <c r="I22" s="196" t="s">
        <v>0</v>
      </c>
      <c r="J22" s="86">
        <f>L22+O22</f>
        <v>0.54</v>
      </c>
      <c r="K22" s="22" t="s">
        <v>4</v>
      </c>
      <c r="L22" s="159">
        <f>H10</f>
        <v>0.5</v>
      </c>
      <c r="M22" s="4" t="s">
        <v>0</v>
      </c>
      <c r="N22" s="22" t="s">
        <v>77</v>
      </c>
      <c r="O22" s="86">
        <f>H11-H42+H15</f>
        <v>4.0000000000000036E-2</v>
      </c>
      <c r="P22" s="83" t="s">
        <v>0</v>
      </c>
      <c r="Q22" s="183"/>
    </row>
    <row r="23" spans="1:20" s="3" customFormat="1" ht="15.6" customHeight="1" x14ac:dyDescent="0.3">
      <c r="B23" s="30"/>
      <c r="C23" s="1" t="s">
        <v>19</v>
      </c>
      <c r="D23" s="2" t="s">
        <v>103</v>
      </c>
      <c r="E23" s="77" t="s">
        <v>7</v>
      </c>
      <c r="F23" s="7" t="s">
        <v>4</v>
      </c>
      <c r="G23" s="2" t="s">
        <v>17</v>
      </c>
      <c r="H23" s="170">
        <f>$H$9</f>
        <v>1</v>
      </c>
      <c r="I23" s="197" t="s">
        <v>1</v>
      </c>
      <c r="J23" s="5"/>
      <c r="K23" s="6"/>
      <c r="L23" s="5"/>
      <c r="M23" s="5"/>
      <c r="N23" s="6"/>
      <c r="O23" s="5"/>
      <c r="P23" s="38"/>
      <c r="Q23" s="184"/>
    </row>
    <row r="24" spans="1:20" s="3" customFormat="1" ht="15.6" customHeight="1" x14ac:dyDescent="0.3">
      <c r="B24" s="30"/>
      <c r="C24" s="1" t="s">
        <v>20</v>
      </c>
      <c r="D24" s="3" t="s">
        <v>69</v>
      </c>
      <c r="E24" s="79" t="s">
        <v>70</v>
      </c>
      <c r="F24" s="28" t="s">
        <v>4</v>
      </c>
      <c r="G24" s="3" t="s">
        <v>71</v>
      </c>
      <c r="H24" s="62">
        <f>H23*H22</f>
        <v>0.54</v>
      </c>
      <c r="I24" s="38" t="s">
        <v>2</v>
      </c>
      <c r="J24" s="8">
        <f>L24*O24</f>
        <v>0.54</v>
      </c>
      <c r="K24" s="7" t="s">
        <v>4</v>
      </c>
      <c r="L24" s="11">
        <f>H23</f>
        <v>1</v>
      </c>
      <c r="M24" s="9" t="s">
        <v>1</v>
      </c>
      <c r="N24" s="10" t="s">
        <v>16</v>
      </c>
      <c r="O24" s="11">
        <f>H22</f>
        <v>0.54</v>
      </c>
      <c r="P24" s="37" t="s">
        <v>0</v>
      </c>
      <c r="Q24" s="184"/>
    </row>
    <row r="25" spans="1:20" s="3" customFormat="1" ht="15.6" customHeight="1" x14ac:dyDescent="0.3">
      <c r="B25" s="29"/>
      <c r="C25" s="1" t="s">
        <v>22</v>
      </c>
      <c r="D25" s="2" t="s">
        <v>86</v>
      </c>
      <c r="E25" s="76" t="s">
        <v>30</v>
      </c>
      <c r="F25" s="7"/>
      <c r="G25" s="2"/>
      <c r="H25" s="170">
        <f>H15</f>
        <v>0.54</v>
      </c>
      <c r="I25" s="197" t="s">
        <v>0</v>
      </c>
      <c r="J25" s="2"/>
      <c r="K25" s="7"/>
      <c r="L25" s="25"/>
      <c r="M25" s="2"/>
      <c r="N25" s="7"/>
      <c r="O25" s="5"/>
      <c r="P25" s="38"/>
      <c r="Q25" s="185"/>
    </row>
    <row r="26" spans="1:20" s="3" customFormat="1" ht="15.6" customHeight="1" x14ac:dyDescent="0.3">
      <c r="B26" s="118"/>
      <c r="C26" s="119" t="s">
        <v>23</v>
      </c>
      <c r="D26" s="117" t="s">
        <v>193</v>
      </c>
      <c r="E26" s="113" t="s">
        <v>31</v>
      </c>
      <c r="F26" s="111" t="s">
        <v>4</v>
      </c>
      <c r="G26" s="117" t="s">
        <v>72</v>
      </c>
      <c r="H26" s="120">
        <f>H23*H22/H25</f>
        <v>1</v>
      </c>
      <c r="I26" s="198" t="s">
        <v>1</v>
      </c>
      <c r="J26" s="115">
        <f>L26/O26</f>
        <v>1</v>
      </c>
      <c r="K26" s="111" t="s">
        <v>4</v>
      </c>
      <c r="L26" s="115">
        <f>H23*H22</f>
        <v>0.54</v>
      </c>
      <c r="M26" s="121" t="s">
        <v>2</v>
      </c>
      <c r="N26" s="122" t="s">
        <v>5</v>
      </c>
      <c r="O26" s="123">
        <f>H25</f>
        <v>0.54</v>
      </c>
      <c r="P26" s="124" t="s">
        <v>0</v>
      </c>
      <c r="Q26" s="194"/>
    </row>
    <row r="27" spans="1:20" s="3" customFormat="1" ht="15.6" customHeight="1" x14ac:dyDescent="0.3">
      <c r="B27" s="128" t="s">
        <v>87</v>
      </c>
      <c r="C27" s="129">
        <v>1</v>
      </c>
      <c r="D27" s="130" t="s">
        <v>88</v>
      </c>
      <c r="E27" s="131" t="s">
        <v>68</v>
      </c>
      <c r="F27" s="132"/>
      <c r="G27" s="133"/>
      <c r="H27" s="169">
        <f>$H$10</f>
        <v>0.5</v>
      </c>
      <c r="I27" s="196" t="s">
        <v>0</v>
      </c>
      <c r="J27" s="134"/>
      <c r="K27" s="132"/>
      <c r="L27" s="134"/>
      <c r="M27" s="135"/>
      <c r="N27" s="136"/>
      <c r="O27" s="137"/>
      <c r="P27" s="138"/>
      <c r="Q27" s="183" t="s">
        <v>106</v>
      </c>
    </row>
    <row r="28" spans="1:20" s="3" customFormat="1" ht="15.6" customHeight="1" x14ac:dyDescent="0.3">
      <c r="B28" s="30"/>
      <c r="C28" s="1">
        <v>2</v>
      </c>
      <c r="D28" s="2" t="s">
        <v>91</v>
      </c>
      <c r="E28" s="76" t="s">
        <v>89</v>
      </c>
      <c r="F28" s="7" t="s">
        <v>4</v>
      </c>
      <c r="G28" s="3" t="s">
        <v>90</v>
      </c>
      <c r="H28" s="62">
        <f>H10+H11</f>
        <v>0.54</v>
      </c>
      <c r="I28" s="38" t="s">
        <v>0</v>
      </c>
      <c r="J28" s="8">
        <f>L28+O28</f>
        <v>0.54</v>
      </c>
      <c r="K28" s="7" t="s">
        <v>4</v>
      </c>
      <c r="L28" s="11">
        <f>H10</f>
        <v>0.5</v>
      </c>
      <c r="M28" s="9" t="s">
        <v>0</v>
      </c>
      <c r="N28" s="10" t="s">
        <v>77</v>
      </c>
      <c r="O28" s="11">
        <f>H11</f>
        <v>0.04</v>
      </c>
      <c r="P28" s="37" t="s">
        <v>0</v>
      </c>
      <c r="Q28" s="183" t="s">
        <v>107</v>
      </c>
    </row>
    <row r="29" spans="1:20" s="3" customFormat="1" ht="15.6" customHeight="1" x14ac:dyDescent="0.3">
      <c r="B29" s="30"/>
      <c r="C29" s="1">
        <v>3</v>
      </c>
      <c r="D29" s="2" t="s">
        <v>175</v>
      </c>
      <c r="E29" s="76" t="s">
        <v>93</v>
      </c>
      <c r="F29" s="7" t="s">
        <v>4</v>
      </c>
      <c r="G29" s="76" t="s">
        <v>181</v>
      </c>
      <c r="H29" s="64">
        <f>H28-H42</f>
        <v>0</v>
      </c>
      <c r="I29" s="38" t="s">
        <v>0</v>
      </c>
      <c r="J29" s="8">
        <f>L29-O29</f>
        <v>0</v>
      </c>
      <c r="K29" s="7" t="s">
        <v>4</v>
      </c>
      <c r="L29" s="11">
        <f>H28</f>
        <v>0.54</v>
      </c>
      <c r="M29" s="8" t="s">
        <v>0</v>
      </c>
      <c r="N29" s="10" t="s">
        <v>15</v>
      </c>
      <c r="O29" s="11">
        <f>H42</f>
        <v>0.54</v>
      </c>
      <c r="P29" s="37" t="s">
        <v>0</v>
      </c>
      <c r="Q29" s="184"/>
    </row>
    <row r="30" spans="1:20" s="3" customFormat="1" ht="15.6" customHeight="1" x14ac:dyDescent="0.3">
      <c r="B30" s="30"/>
      <c r="C30" s="1">
        <v>4</v>
      </c>
      <c r="D30" s="2" t="s">
        <v>85</v>
      </c>
      <c r="E30" s="108" t="s">
        <v>67</v>
      </c>
      <c r="F30" s="28" t="s">
        <v>4</v>
      </c>
      <c r="G30" s="76" t="s">
        <v>94</v>
      </c>
      <c r="H30" s="64">
        <f>H29+H15</f>
        <v>0.54</v>
      </c>
      <c r="I30" s="38" t="s">
        <v>0</v>
      </c>
      <c r="J30" s="8">
        <f>L30+O30</f>
        <v>0.54</v>
      </c>
      <c r="K30" s="6" t="s">
        <v>4</v>
      </c>
      <c r="L30" s="91">
        <f>H29</f>
        <v>0</v>
      </c>
      <c r="M30" s="9" t="s">
        <v>0</v>
      </c>
      <c r="N30" s="10" t="s">
        <v>77</v>
      </c>
      <c r="O30" s="11">
        <f>H15</f>
        <v>0.54</v>
      </c>
      <c r="P30" s="37" t="s">
        <v>0</v>
      </c>
      <c r="Q30" s="183"/>
    </row>
    <row r="31" spans="1:20" s="3" customFormat="1" ht="15.6" customHeight="1" x14ac:dyDescent="0.3">
      <c r="B31" s="30"/>
      <c r="C31" s="1">
        <v>5</v>
      </c>
      <c r="D31" s="2" t="s">
        <v>95</v>
      </c>
      <c r="E31" s="76" t="s">
        <v>96</v>
      </c>
      <c r="F31" s="7" t="s">
        <v>4</v>
      </c>
      <c r="G31" s="108" t="s">
        <v>97</v>
      </c>
      <c r="H31" s="64">
        <f>H30-H13</f>
        <v>0.54</v>
      </c>
      <c r="I31" s="38" t="s">
        <v>0</v>
      </c>
      <c r="J31" s="8">
        <f>L31-O31</f>
        <v>0.54</v>
      </c>
      <c r="K31" s="7" t="s">
        <v>4</v>
      </c>
      <c r="L31" s="11">
        <f>H30</f>
        <v>0.54</v>
      </c>
      <c r="M31" s="8" t="s">
        <v>0</v>
      </c>
      <c r="N31" s="10" t="s">
        <v>15</v>
      </c>
      <c r="O31" s="11">
        <f>H13</f>
        <v>0</v>
      </c>
      <c r="P31" s="37" t="s">
        <v>0</v>
      </c>
      <c r="Q31" s="184" t="s">
        <v>105</v>
      </c>
    </row>
    <row r="32" spans="1:20" s="3" customFormat="1" ht="15.6" customHeight="1" thickBot="1" x14ac:dyDescent="0.35">
      <c r="B32" s="55"/>
      <c r="C32" s="14">
        <v>6</v>
      </c>
      <c r="D32" s="13" t="s">
        <v>98</v>
      </c>
      <c r="E32" s="139" t="s">
        <v>68</v>
      </c>
      <c r="F32" s="15" t="s">
        <v>4</v>
      </c>
      <c r="G32" s="75" t="s">
        <v>99</v>
      </c>
      <c r="H32" s="88">
        <f>H31-H11-H14</f>
        <v>0.5</v>
      </c>
      <c r="I32" s="199" t="s">
        <v>0</v>
      </c>
      <c r="J32" s="19">
        <f>L32-O32</f>
        <v>0.5</v>
      </c>
      <c r="K32" s="15" t="s">
        <v>4</v>
      </c>
      <c r="L32" s="18">
        <f>H31</f>
        <v>0.54</v>
      </c>
      <c r="M32" s="16" t="s">
        <v>0</v>
      </c>
      <c r="N32" s="17" t="s">
        <v>15</v>
      </c>
      <c r="O32" s="140">
        <f>H11+H14</f>
        <v>0.04</v>
      </c>
      <c r="P32" s="61" t="s">
        <v>0</v>
      </c>
      <c r="Q32" s="192"/>
    </row>
    <row r="33" spans="2:20" s="3" customFormat="1" ht="15.6" customHeight="1" x14ac:dyDescent="0.3">
      <c r="B33" s="54" t="s">
        <v>29</v>
      </c>
      <c r="C33" s="125">
        <v>1</v>
      </c>
      <c r="D33" s="105" t="s">
        <v>48</v>
      </c>
      <c r="E33" s="106" t="s">
        <v>24</v>
      </c>
      <c r="F33" s="104"/>
      <c r="G33" s="105"/>
      <c r="H33" s="126">
        <f>$H$16</f>
        <v>2</v>
      </c>
      <c r="I33" s="200" t="s">
        <v>0</v>
      </c>
      <c r="J33" s="107"/>
      <c r="K33" s="104"/>
      <c r="L33" s="104"/>
      <c r="M33" s="104"/>
      <c r="N33" s="104"/>
      <c r="O33" s="104"/>
      <c r="P33" s="127"/>
      <c r="Q33" s="186"/>
    </row>
    <row r="34" spans="2:20" s="2" customFormat="1" ht="15.6" customHeight="1" x14ac:dyDescent="0.3">
      <c r="B34" s="29"/>
      <c r="C34" s="20">
        <v>2</v>
      </c>
      <c r="D34" s="2" t="s">
        <v>50</v>
      </c>
      <c r="E34" s="77" t="s">
        <v>35</v>
      </c>
      <c r="F34" s="7"/>
      <c r="H34" s="99">
        <f>$H$18</f>
        <v>0.05</v>
      </c>
      <c r="I34" s="201" t="s">
        <v>0</v>
      </c>
      <c r="J34" s="8"/>
      <c r="K34" s="7"/>
      <c r="L34" s="8"/>
      <c r="M34" s="8"/>
      <c r="N34" s="7"/>
      <c r="O34" s="8"/>
      <c r="P34" s="37"/>
      <c r="Q34" s="184"/>
    </row>
    <row r="35" spans="2:20" s="2" customFormat="1" ht="15.6" customHeight="1" thickBot="1" x14ac:dyDescent="0.35">
      <c r="B35" s="56"/>
      <c r="C35" s="21">
        <v>3</v>
      </c>
      <c r="D35" s="13" t="s">
        <v>46</v>
      </c>
      <c r="E35" s="81" t="s">
        <v>32</v>
      </c>
      <c r="F35" s="15" t="s">
        <v>4</v>
      </c>
      <c r="G35" s="27" t="s">
        <v>38</v>
      </c>
      <c r="H35" s="100">
        <f>$H$19</f>
        <v>1.95</v>
      </c>
      <c r="I35" s="202" t="s">
        <v>0</v>
      </c>
      <c r="J35" s="19">
        <f>L35-O35</f>
        <v>1.95</v>
      </c>
      <c r="K35" s="15" t="s">
        <v>4</v>
      </c>
      <c r="L35" s="18">
        <f>H33</f>
        <v>2</v>
      </c>
      <c r="M35" s="19" t="s">
        <v>0</v>
      </c>
      <c r="N35" s="15" t="s">
        <v>15</v>
      </c>
      <c r="O35" s="18">
        <f>H34</f>
        <v>0.05</v>
      </c>
      <c r="P35" s="61" t="s">
        <v>0</v>
      </c>
      <c r="Q35" s="192"/>
    </row>
    <row r="36" spans="2:20" s="3" customFormat="1" ht="15.6" customHeight="1" x14ac:dyDescent="0.3">
      <c r="B36" s="57" t="s">
        <v>21</v>
      </c>
      <c r="C36" s="35">
        <v>4</v>
      </c>
      <c r="D36" s="2" t="s">
        <v>110</v>
      </c>
      <c r="E36" s="77" t="s">
        <v>25</v>
      </c>
      <c r="F36" s="7" t="s">
        <v>4</v>
      </c>
      <c r="G36" s="2" t="s">
        <v>27</v>
      </c>
      <c r="H36" s="62">
        <f>$H$8/$H$16</f>
        <v>1.25</v>
      </c>
      <c r="I36" s="38" t="s">
        <v>1</v>
      </c>
      <c r="J36" s="8">
        <f>L36/O36</f>
        <v>1.25</v>
      </c>
      <c r="K36" s="7" t="s">
        <v>4</v>
      </c>
      <c r="L36" s="11">
        <f>H38</f>
        <v>2.5</v>
      </c>
      <c r="M36" s="23" t="s">
        <v>2</v>
      </c>
      <c r="N36" s="7" t="s">
        <v>5</v>
      </c>
      <c r="O36" s="11">
        <f>H33</f>
        <v>2</v>
      </c>
      <c r="P36" s="37" t="s">
        <v>0</v>
      </c>
      <c r="Q36" s="187"/>
    </row>
    <row r="37" spans="2:20" s="2" customFormat="1" ht="15.6" customHeight="1" x14ac:dyDescent="0.3">
      <c r="B37" s="29"/>
      <c r="C37" s="35">
        <v>5</v>
      </c>
      <c r="D37" s="2" t="s">
        <v>135</v>
      </c>
      <c r="E37" s="77" t="s">
        <v>36</v>
      </c>
      <c r="F37" s="7" t="s">
        <v>4</v>
      </c>
      <c r="G37" s="2" t="s">
        <v>37</v>
      </c>
      <c r="H37" s="62">
        <f>H36*$H$18</f>
        <v>6.25E-2</v>
      </c>
      <c r="I37" s="38" t="s">
        <v>2</v>
      </c>
      <c r="J37" s="8">
        <f>L37*O37</f>
        <v>6.25E-2</v>
      </c>
      <c r="K37" s="7" t="s">
        <v>4</v>
      </c>
      <c r="L37" s="11">
        <f>H36</f>
        <v>1.25</v>
      </c>
      <c r="M37" s="23" t="s">
        <v>1</v>
      </c>
      <c r="N37" s="10" t="s">
        <v>16</v>
      </c>
      <c r="O37" s="11">
        <f>H34</f>
        <v>0.05</v>
      </c>
      <c r="P37" s="37" t="s">
        <v>0</v>
      </c>
      <c r="Q37" s="188"/>
    </row>
    <row r="38" spans="2:20" s="2" customFormat="1" ht="15.6" customHeight="1" thickBot="1" x14ac:dyDescent="0.35">
      <c r="B38" s="56"/>
      <c r="C38" s="60">
        <v>6</v>
      </c>
      <c r="D38" s="13" t="s">
        <v>63</v>
      </c>
      <c r="E38" s="81" t="s">
        <v>26</v>
      </c>
      <c r="F38" s="15" t="s">
        <v>4</v>
      </c>
      <c r="G38" s="13" t="s">
        <v>28</v>
      </c>
      <c r="H38" s="94">
        <f>$H$8</f>
        <v>2.5</v>
      </c>
      <c r="I38" s="203" t="s">
        <v>2</v>
      </c>
      <c r="J38" s="16"/>
      <c r="K38" s="15"/>
      <c r="L38" s="24"/>
      <c r="M38" s="24"/>
      <c r="N38" s="15"/>
      <c r="O38" s="19"/>
      <c r="P38" s="61"/>
      <c r="Q38" s="192"/>
    </row>
    <row r="39" spans="2:20" s="3" customFormat="1" ht="15.6" customHeight="1" x14ac:dyDescent="0.3">
      <c r="B39" s="57" t="s">
        <v>65</v>
      </c>
      <c r="C39" s="204">
        <v>7</v>
      </c>
      <c r="D39" s="2" t="s">
        <v>45</v>
      </c>
      <c r="E39" s="77" t="s">
        <v>42</v>
      </c>
      <c r="F39" s="7" t="s">
        <v>4</v>
      </c>
      <c r="G39" s="2" t="s">
        <v>39</v>
      </c>
      <c r="H39" s="62">
        <f>H36*H35</f>
        <v>2.4375</v>
      </c>
      <c r="I39" s="38" t="s">
        <v>2</v>
      </c>
      <c r="J39" s="8">
        <f>L39-O39</f>
        <v>2.4375</v>
      </c>
      <c r="K39" s="7" t="s">
        <v>4</v>
      </c>
      <c r="L39" s="11">
        <f>H38</f>
        <v>2.5</v>
      </c>
      <c r="M39" s="23" t="s">
        <v>2</v>
      </c>
      <c r="N39" s="10" t="s">
        <v>15</v>
      </c>
      <c r="O39" s="11">
        <f>H37</f>
        <v>6.25E-2</v>
      </c>
      <c r="P39" s="37" t="s">
        <v>2</v>
      </c>
      <c r="Q39" s="184"/>
    </row>
    <row r="40" spans="2:20" s="3" customFormat="1" ht="15.6" customHeight="1" x14ac:dyDescent="0.3">
      <c r="B40" s="29"/>
      <c r="C40" s="204">
        <v>8</v>
      </c>
      <c r="D40" s="2" t="s">
        <v>44</v>
      </c>
      <c r="E40" s="76" t="s">
        <v>33</v>
      </c>
      <c r="F40" s="7" t="s">
        <v>4</v>
      </c>
      <c r="G40" s="2" t="s">
        <v>40</v>
      </c>
      <c r="H40" s="64">
        <f>H39/H26</f>
        <v>2.4375</v>
      </c>
      <c r="I40" s="38" t="s">
        <v>0</v>
      </c>
      <c r="J40" s="25">
        <f>L40/O40</f>
        <v>2.4375</v>
      </c>
      <c r="K40" s="7" t="s">
        <v>4</v>
      </c>
      <c r="L40" s="91">
        <f>H39</f>
        <v>2.4375</v>
      </c>
      <c r="M40" s="26" t="s">
        <v>2</v>
      </c>
      <c r="N40" s="6" t="s">
        <v>5</v>
      </c>
      <c r="O40" s="91">
        <f>H26</f>
        <v>1</v>
      </c>
      <c r="P40" s="84" t="s">
        <v>1</v>
      </c>
      <c r="Q40" s="184"/>
      <c r="R40" s="2"/>
      <c r="S40" s="2"/>
      <c r="T40" s="2"/>
    </row>
    <row r="41" spans="2:20" s="3" customFormat="1" ht="15.6" customHeight="1" x14ac:dyDescent="0.3">
      <c r="B41" s="30"/>
      <c r="C41" s="204">
        <v>9</v>
      </c>
      <c r="D41" s="3" t="s">
        <v>43</v>
      </c>
      <c r="E41" s="76" t="s">
        <v>34</v>
      </c>
      <c r="F41" s="7" t="s">
        <v>4</v>
      </c>
      <c r="G41" s="12" t="s">
        <v>41</v>
      </c>
      <c r="H41" s="64">
        <f>$H$40-$H$19</f>
        <v>0.48750000000000004</v>
      </c>
      <c r="I41" s="38" t="s">
        <v>0</v>
      </c>
      <c r="J41" s="8">
        <f>$L$41-$O$41</f>
        <v>0.48750000000000004</v>
      </c>
      <c r="K41" s="7" t="s">
        <v>4</v>
      </c>
      <c r="L41" s="11">
        <f>$H$40</f>
        <v>2.4375</v>
      </c>
      <c r="M41" s="8" t="s">
        <v>0</v>
      </c>
      <c r="N41" s="10" t="s">
        <v>15</v>
      </c>
      <c r="O41" s="11">
        <f>$H$35</f>
        <v>1.95</v>
      </c>
      <c r="P41" s="37" t="s">
        <v>0</v>
      </c>
      <c r="Q41" s="189" t="s">
        <v>61</v>
      </c>
      <c r="R41" s="69"/>
      <c r="S41" s="2"/>
      <c r="T41" s="2"/>
    </row>
    <row r="42" spans="2:20" s="3" customFormat="1" ht="15.6" customHeight="1" x14ac:dyDescent="0.3">
      <c r="B42" s="30"/>
      <c r="C42" s="204">
        <v>10</v>
      </c>
      <c r="D42" s="3" t="s">
        <v>130</v>
      </c>
      <c r="E42" s="76" t="s">
        <v>176</v>
      </c>
      <c r="F42" s="7" t="s">
        <v>4</v>
      </c>
      <c r="G42" s="108" t="s">
        <v>92</v>
      </c>
      <c r="H42" s="64">
        <f>$H$12</f>
        <v>0.54</v>
      </c>
      <c r="I42" s="38" t="s">
        <v>0</v>
      </c>
      <c r="J42" s="8">
        <f>L42-O42</f>
        <v>0.54</v>
      </c>
      <c r="K42" s="7" t="s">
        <v>4</v>
      </c>
      <c r="L42" s="11">
        <f>$H$15</f>
        <v>0.54</v>
      </c>
      <c r="M42" s="8" t="s">
        <v>0</v>
      </c>
      <c r="N42" s="10" t="s">
        <v>15</v>
      </c>
      <c r="O42" s="98">
        <f>$H$13+$H$14</f>
        <v>0</v>
      </c>
      <c r="P42" s="37" t="s">
        <v>0</v>
      </c>
      <c r="Q42" s="183"/>
      <c r="R42" s="70"/>
      <c r="S42" s="2"/>
      <c r="T42" s="2"/>
    </row>
    <row r="43" spans="2:20" s="3" customFormat="1" ht="15.6" customHeight="1" x14ac:dyDescent="0.3">
      <c r="B43" s="30"/>
      <c r="C43" s="204"/>
      <c r="D43" s="2" t="s">
        <v>47</v>
      </c>
      <c r="E43" s="76" t="s">
        <v>30</v>
      </c>
      <c r="F43" s="7"/>
      <c r="G43" s="108"/>
      <c r="H43" s="170">
        <f>$H$15</f>
        <v>0.54</v>
      </c>
      <c r="I43" s="196" t="s">
        <v>0</v>
      </c>
      <c r="J43" s="72"/>
      <c r="K43" s="7"/>
      <c r="L43" s="11"/>
      <c r="M43" s="8"/>
      <c r="N43" s="10"/>
      <c r="O43" s="11"/>
      <c r="P43" s="37"/>
      <c r="Q43" s="189"/>
      <c r="R43" s="70"/>
      <c r="S43" s="2"/>
      <c r="T43" s="2"/>
    </row>
    <row r="44" spans="2:20" s="3" customFormat="1" ht="15.6" customHeight="1" x14ac:dyDescent="0.3">
      <c r="B44" s="95"/>
      <c r="C44" s="204">
        <v>11</v>
      </c>
      <c r="D44" s="9" t="s">
        <v>128</v>
      </c>
      <c r="E44" s="249" t="s">
        <v>3</v>
      </c>
      <c r="F44" s="250" t="s">
        <v>4</v>
      </c>
      <c r="G44" s="69" t="s">
        <v>183</v>
      </c>
      <c r="H44" s="254">
        <f>INT(H40/H43)</f>
        <v>4</v>
      </c>
      <c r="I44" s="251"/>
      <c r="J44" s="8">
        <f>L44/O44</f>
        <v>4.5138888888888884</v>
      </c>
      <c r="K44" s="96" t="s">
        <v>4</v>
      </c>
      <c r="L44" s="159">
        <f>H40</f>
        <v>2.4375</v>
      </c>
      <c r="M44" s="9" t="s">
        <v>0</v>
      </c>
      <c r="N44" s="96" t="s">
        <v>5</v>
      </c>
      <c r="O44" s="11">
        <f>H25</f>
        <v>0.54</v>
      </c>
      <c r="P44" s="84" t="s">
        <v>0</v>
      </c>
      <c r="Q44" s="189"/>
      <c r="R44" s="70"/>
      <c r="S44" s="2"/>
      <c r="T44" s="2"/>
    </row>
    <row r="45" spans="2:20" s="3" customFormat="1" ht="15.6" customHeight="1" x14ac:dyDescent="0.3">
      <c r="B45" s="95"/>
      <c r="C45" s="204">
        <v>12</v>
      </c>
      <c r="D45" s="3" t="s">
        <v>84</v>
      </c>
      <c r="F45" s="96"/>
      <c r="G45" s="167" t="s">
        <v>82</v>
      </c>
      <c r="H45" s="64">
        <f>H13+H14</f>
        <v>0</v>
      </c>
      <c r="I45" s="232" t="s">
        <v>0</v>
      </c>
      <c r="J45" s="8">
        <f>L45+O45</f>
        <v>0</v>
      </c>
      <c r="K45" s="96" t="s">
        <v>4</v>
      </c>
      <c r="L45" s="11">
        <f>H13</f>
        <v>0</v>
      </c>
      <c r="M45" s="9" t="s">
        <v>0</v>
      </c>
      <c r="N45" s="96" t="s">
        <v>77</v>
      </c>
      <c r="O45" s="11">
        <f>H14</f>
        <v>0</v>
      </c>
      <c r="P45" s="84" t="s">
        <v>0</v>
      </c>
      <c r="Q45" s="189"/>
      <c r="R45" s="70"/>
      <c r="S45" s="2"/>
      <c r="T45" s="2"/>
    </row>
    <row r="46" spans="2:20" s="3" customFormat="1" ht="15.6" customHeight="1" x14ac:dyDescent="0.3">
      <c r="B46" s="30"/>
      <c r="C46" s="204">
        <v>13</v>
      </c>
      <c r="D46" s="4" t="s">
        <v>184</v>
      </c>
      <c r="E46" s="252" t="s">
        <v>185</v>
      </c>
      <c r="F46" s="22" t="s">
        <v>4</v>
      </c>
      <c r="G46" s="253" t="s">
        <v>186</v>
      </c>
      <c r="H46" s="86">
        <f>H40-H44*H43</f>
        <v>0.27749999999999986</v>
      </c>
      <c r="I46" s="83" t="s">
        <v>0</v>
      </c>
      <c r="J46" s="8">
        <f>L46-O46</f>
        <v>0.27749999999999986</v>
      </c>
      <c r="K46" s="7" t="s">
        <v>4</v>
      </c>
      <c r="L46" s="11">
        <f>H40</f>
        <v>2.4375</v>
      </c>
      <c r="M46" s="2" t="s">
        <v>0</v>
      </c>
      <c r="N46" s="7" t="s">
        <v>15</v>
      </c>
      <c r="O46" s="98">
        <f>H44*H43</f>
        <v>2.16</v>
      </c>
      <c r="P46" s="37" t="s">
        <v>0</v>
      </c>
      <c r="Q46" s="189"/>
      <c r="R46" s="70"/>
      <c r="S46" s="2"/>
      <c r="T46" s="2"/>
    </row>
    <row r="47" spans="2:20" s="3" customFormat="1" ht="15.6" customHeight="1" thickBot="1" x14ac:dyDescent="0.35">
      <c r="B47" s="55"/>
      <c r="C47" s="39">
        <v>14</v>
      </c>
      <c r="D47" s="75" t="s">
        <v>196</v>
      </c>
      <c r="E47" s="81" t="s">
        <v>187</v>
      </c>
      <c r="F47" s="15" t="s">
        <v>4</v>
      </c>
      <c r="G47" s="97" t="s">
        <v>188</v>
      </c>
      <c r="H47" s="233">
        <f>H26*H46</f>
        <v>0.27749999999999986</v>
      </c>
      <c r="I47" s="234" t="s">
        <v>2</v>
      </c>
      <c r="J47" s="19">
        <f>L47*O47</f>
        <v>0.27749999999999986</v>
      </c>
      <c r="K47" s="15" t="s">
        <v>4</v>
      </c>
      <c r="L47" s="18">
        <f>H26</f>
        <v>1</v>
      </c>
      <c r="M47" s="13" t="s">
        <v>1</v>
      </c>
      <c r="N47" s="17" t="s">
        <v>16</v>
      </c>
      <c r="O47" s="18">
        <f>H46</f>
        <v>0.27749999999999986</v>
      </c>
      <c r="P47" s="61" t="s">
        <v>0</v>
      </c>
      <c r="Q47" s="193"/>
      <c r="R47" s="70"/>
      <c r="S47" s="2"/>
      <c r="T47" s="2"/>
    </row>
    <row r="48" spans="2:20" ht="15.6" customHeight="1" x14ac:dyDescent="0.3">
      <c r="B48" s="57" t="s">
        <v>53</v>
      </c>
      <c r="C48" s="71" t="s">
        <v>18</v>
      </c>
      <c r="D48" s="4" t="s">
        <v>195</v>
      </c>
      <c r="E48" s="77" t="s">
        <v>55</v>
      </c>
      <c r="F48" s="28" t="s">
        <v>4</v>
      </c>
      <c r="G48" s="2" t="s">
        <v>197</v>
      </c>
      <c r="H48" s="62">
        <f>H40/H35</f>
        <v>1.25</v>
      </c>
      <c r="I48" s="83"/>
      <c r="J48" s="8">
        <f>L48/O48</f>
        <v>1.25</v>
      </c>
      <c r="K48" s="28" t="s">
        <v>4</v>
      </c>
      <c r="L48" s="92">
        <f>H40</f>
        <v>2.4375</v>
      </c>
      <c r="M48" s="3" t="s">
        <v>0</v>
      </c>
      <c r="N48" s="28" t="s">
        <v>5</v>
      </c>
      <c r="O48" s="92">
        <f>H35</f>
        <v>1.95</v>
      </c>
      <c r="P48" s="83" t="s">
        <v>0</v>
      </c>
      <c r="Q48" s="188" t="s">
        <v>52</v>
      </c>
    </row>
    <row r="49" spans="2:17" ht="15.6" customHeight="1" x14ac:dyDescent="0.3">
      <c r="B49" s="30"/>
      <c r="C49" s="71" t="s">
        <v>19</v>
      </c>
      <c r="D49" s="3" t="s">
        <v>189</v>
      </c>
      <c r="E49" s="108" t="s">
        <v>73</v>
      </c>
      <c r="F49" s="28" t="s">
        <v>4</v>
      </c>
      <c r="G49" s="2" t="s">
        <v>56</v>
      </c>
      <c r="H49" s="62">
        <f>H22/H25</f>
        <v>1</v>
      </c>
      <c r="I49" s="83"/>
      <c r="J49" s="8">
        <f>L49/O49</f>
        <v>1</v>
      </c>
      <c r="K49" s="28" t="s">
        <v>4</v>
      </c>
      <c r="L49" s="92">
        <f>H26</f>
        <v>1</v>
      </c>
      <c r="M49" s="3" t="s">
        <v>0</v>
      </c>
      <c r="N49" s="28" t="s">
        <v>5</v>
      </c>
      <c r="O49" s="92">
        <f>H23</f>
        <v>1</v>
      </c>
      <c r="P49" s="83" t="s">
        <v>0</v>
      </c>
      <c r="Q49" s="188" t="s">
        <v>51</v>
      </c>
    </row>
    <row r="50" spans="2:17" ht="15.6" customHeight="1" thickBot="1" x14ac:dyDescent="0.35">
      <c r="B50" s="58"/>
      <c r="C50" s="32"/>
      <c r="D50" s="31" t="s">
        <v>194</v>
      </c>
      <c r="E50" s="82" t="s">
        <v>58</v>
      </c>
      <c r="F50" s="33" t="s">
        <v>4</v>
      </c>
      <c r="G50" s="34" t="s">
        <v>59</v>
      </c>
      <c r="H50" s="90">
        <f>H48*H49</f>
        <v>1.25</v>
      </c>
      <c r="I50" s="85"/>
      <c r="J50" s="89">
        <f>L50/O50</f>
        <v>1.25</v>
      </c>
      <c r="K50" s="33" t="s">
        <v>4</v>
      </c>
      <c r="L50" s="93">
        <f>H36</f>
        <v>1.25</v>
      </c>
      <c r="M50" s="31" t="s">
        <v>1</v>
      </c>
      <c r="N50" s="33" t="s">
        <v>5</v>
      </c>
      <c r="O50" s="93">
        <f>H23</f>
        <v>1</v>
      </c>
      <c r="P50" s="85" t="s">
        <v>1</v>
      </c>
      <c r="Q50" s="190" t="s">
        <v>60</v>
      </c>
    </row>
    <row r="51" spans="2:17" ht="15.6" customHeight="1" thickTop="1" x14ac:dyDescent="0.3">
      <c r="C51" s="4"/>
      <c r="F51" s="4"/>
      <c r="N51" s="4"/>
      <c r="Q51" s="4"/>
    </row>
    <row r="52" spans="2:17" ht="15.6" customHeight="1" x14ac:dyDescent="0.3"/>
    <row r="53" spans="2:17" ht="15.6" customHeight="1" x14ac:dyDescent="0.3"/>
    <row r="54" spans="2:17" ht="15.6" customHeight="1" x14ac:dyDescent="0.3"/>
    <row r="55" spans="2:17" ht="15.6" customHeight="1" x14ac:dyDescent="0.3"/>
    <row r="56" spans="2:17" ht="15.6" customHeight="1" x14ac:dyDescent="0.3"/>
    <row r="57" spans="2:17" ht="15.6" customHeight="1" x14ac:dyDescent="0.3"/>
    <row r="58" spans="2:17" ht="15.6" customHeight="1" x14ac:dyDescent="0.3"/>
    <row r="59" spans="2:17" ht="15.6" customHeight="1" x14ac:dyDescent="0.3"/>
    <row r="60" spans="2:17" ht="15.6" customHeight="1" x14ac:dyDescent="0.3"/>
    <row r="61" spans="2:17" ht="15.6" customHeight="1" x14ac:dyDescent="0.3"/>
    <row r="62" spans="2:17" ht="15.6" customHeight="1" x14ac:dyDescent="0.3"/>
  </sheetData>
  <hyperlinks>
    <hyperlink ref="Q1" r:id="rId1" location="1._Complete_replacement" xr:uid="{C9263D2A-03DF-4304-8375-2798D3ABF76B}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PVR variable titration volume</vt:lpstr>
      <vt:lpstr>PVR</vt:lpstr>
      <vt:lpstr>CVR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gnaigere</dc:creator>
  <cp:lastModifiedBy>gnaigere</cp:lastModifiedBy>
  <dcterms:created xsi:type="dcterms:W3CDTF">2020-08-30T20:08:00Z</dcterms:created>
  <dcterms:modified xsi:type="dcterms:W3CDTF">2020-10-12T20:26:33Z</dcterms:modified>
</cp:coreProperties>
</file>